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SINESS OFFICE\Admin Services Government Council\Monthly Meetings\December 2019\Attachments\"/>
    </mc:Choice>
  </mc:AlternateContent>
  <bookViews>
    <workbookView xWindow="96" yWindow="96" windowWidth="11328" windowHeight="9360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Sheet2!$A$1:$D$3</definedName>
  </definedNames>
  <calcPr calcId="152511"/>
</workbook>
</file>

<file path=xl/calcChain.xml><?xml version="1.0" encoding="utf-8"?>
<calcChain xmlns="http://schemas.openxmlformats.org/spreadsheetml/2006/main">
  <c r="C37" i="1" l="1"/>
  <c r="C32" i="1"/>
  <c r="C24" i="1"/>
  <c r="G13" i="1"/>
  <c r="J13" i="1"/>
  <c r="C6" i="1"/>
  <c r="C40" i="1" s="1"/>
  <c r="J11" i="1"/>
  <c r="J16" i="1"/>
  <c r="J18" i="1"/>
  <c r="J25" i="1"/>
  <c r="I17" i="1" l="1"/>
  <c r="J17" i="1" s="1"/>
  <c r="I36" i="1"/>
  <c r="J36" i="1" s="1"/>
  <c r="I28" i="1"/>
  <c r="J28" i="1" s="1"/>
  <c r="I29" i="1"/>
  <c r="J29" i="1" s="1"/>
  <c r="I30" i="1"/>
  <c r="J30" i="1" s="1"/>
  <c r="I31" i="1"/>
  <c r="J31" i="1" s="1"/>
  <c r="I34" i="1"/>
  <c r="J34" i="1" s="1"/>
  <c r="I35" i="1"/>
  <c r="J35" i="1" s="1"/>
  <c r="I27" i="1"/>
  <c r="I19" i="1"/>
  <c r="J19" i="1" s="1"/>
  <c r="I20" i="1"/>
  <c r="J20" i="1" s="1"/>
  <c r="I21" i="1"/>
  <c r="J21" i="1" s="1"/>
  <c r="I22" i="1"/>
  <c r="J22" i="1" s="1"/>
  <c r="I23" i="1"/>
  <c r="J23" i="1" s="1"/>
  <c r="I15" i="1"/>
  <c r="J15" i="1" s="1"/>
  <c r="G9" i="1"/>
  <c r="G12" i="1"/>
  <c r="G14" i="1"/>
  <c r="I14" i="1" s="1"/>
  <c r="J14" i="1" s="1"/>
  <c r="G11" i="1"/>
  <c r="H11" i="1" s="1"/>
  <c r="F9" i="1" l="1"/>
  <c r="I9" i="1" s="1"/>
  <c r="J9" i="1" s="1"/>
  <c r="G24" i="1"/>
  <c r="I32" i="1"/>
  <c r="J32" i="1" s="1"/>
  <c r="J27" i="1"/>
  <c r="I38" i="1"/>
  <c r="I12" i="1"/>
  <c r="I24" i="1" l="1"/>
  <c r="J12" i="1"/>
  <c r="I39" i="1" l="1"/>
  <c r="I40" i="1" s="1"/>
  <c r="J40" i="1" s="1"/>
  <c r="J24" i="1"/>
  <c r="I37" i="1"/>
  <c r="J37" i="1" s="1"/>
  <c r="C38" i="1"/>
  <c r="C39" i="1" l="1"/>
  <c r="J39" i="1" s="1"/>
</calcChain>
</file>

<file path=xl/sharedStrings.xml><?xml version="1.0" encoding="utf-8"?>
<sst xmlns="http://schemas.openxmlformats.org/spreadsheetml/2006/main" count="74" uniqueCount="61">
  <si>
    <t xml:space="preserve">Solar Panel Relocation </t>
  </si>
  <si>
    <t>North Monterey County Education Center (Castroville)</t>
  </si>
  <si>
    <t>Engineer Estimate</t>
  </si>
  <si>
    <t xml:space="preserve">Budget vs Actual </t>
  </si>
  <si>
    <t>Status</t>
  </si>
  <si>
    <t>Main Campus Building H Roof Replacement</t>
  </si>
  <si>
    <t>Main Campus Building K Roof Replacement</t>
  </si>
  <si>
    <t>Property Acquistion-Castroville</t>
  </si>
  <si>
    <t>Main Campus Bldg K - Ticket Booth/Lobby reno</t>
  </si>
  <si>
    <t>$11.5M - $11.8M</t>
  </si>
  <si>
    <t>New Building Alisal Campus</t>
  </si>
  <si>
    <t>Football Fields</t>
  </si>
  <si>
    <t>$6,71,000</t>
  </si>
  <si>
    <t xml:space="preserve">High School Partnerships </t>
  </si>
  <si>
    <t>Phone System &amp; Internet Refresh</t>
  </si>
  <si>
    <t>Hartnell College Nursing &amp; Health Science</t>
  </si>
  <si>
    <t>2015 Planning Budget</t>
  </si>
  <si>
    <t>Construction Contract</t>
  </si>
  <si>
    <t>10% Owner's Contingency</t>
  </si>
  <si>
    <t>Design-Build</t>
  </si>
  <si>
    <t>Estimated Total Cost</t>
  </si>
  <si>
    <t>2016 Project Budget-Architect Analysis</t>
  </si>
  <si>
    <t>Bldg J (Visual Arts) *</t>
  </si>
  <si>
    <t>Bldg K (Performing Arts) *</t>
  </si>
  <si>
    <t>South County Education Center (Soledad) *</t>
  </si>
  <si>
    <t>King City Education Center Expansion *</t>
  </si>
  <si>
    <t>Bldg N (Merrill Hall) *</t>
  </si>
  <si>
    <t>*=Not completed with Measure H funds</t>
  </si>
  <si>
    <t>tbd</t>
  </si>
  <si>
    <t>Master Architect (Planning, Standards, Budget)</t>
  </si>
  <si>
    <t>Subtotal Phase I</t>
  </si>
  <si>
    <t>Construction</t>
  </si>
  <si>
    <t xml:space="preserve">Measure T Funding </t>
  </si>
  <si>
    <t>Architect CD</t>
  </si>
  <si>
    <t>DSA</t>
  </si>
  <si>
    <t>Total Projected HCCD Capital Improvement Program Cost</t>
  </si>
  <si>
    <t>Potential State High School Matching Funds</t>
  </si>
  <si>
    <t>Total Funding If Matches are Met</t>
  </si>
  <si>
    <t>Architect Fees</t>
  </si>
  <si>
    <t>Potential 2020 State GO Bond Matching Funds  Conditions: Statewide Nov election and award</t>
  </si>
  <si>
    <t>Actual &amp; Complete</t>
  </si>
  <si>
    <t>Unexpended 10% Owner's Contingency</t>
  </si>
  <si>
    <t>Main Campus Buildings D &amp; E + Quad Renovation *</t>
  </si>
  <si>
    <t>Subtotal Phase II</t>
  </si>
  <si>
    <t>Subtotal Phase III</t>
  </si>
  <si>
    <t>Estimated Soft Costs **</t>
  </si>
  <si>
    <t>Bldg F,G,H (Athletics Building)* (State Match)</t>
  </si>
  <si>
    <t xml:space="preserve">Sources </t>
  </si>
  <si>
    <t>Total Projected Measure T Funding</t>
  </si>
  <si>
    <t>tdb</t>
  </si>
  <si>
    <t xml:space="preserve">      Secondary Effects Remodel Building B</t>
  </si>
  <si>
    <t xml:space="preserve">      Secondary Effects:  MST Bus Stop</t>
  </si>
  <si>
    <t>Phase III (2023-end)</t>
  </si>
  <si>
    <t>Phase II  (2021-2025)</t>
  </si>
  <si>
    <t>Phase I (2018-2022)</t>
  </si>
  <si>
    <t>~Interest Funding through Dec. 2019</t>
  </si>
  <si>
    <t>Soft costs include Architectural and Engineering fees, DSA Permiting and local Permitting, Project Management, Legal, Inspectors of Record, Bond Issuance…</t>
  </si>
  <si>
    <t xml:space="preserve">Phase I, II, III </t>
  </si>
  <si>
    <t>Budget vs Actual &amp; Estimated</t>
  </si>
  <si>
    <t>Infrastructue Upgrades (Sustainability, Energy Efficiency,Technology, Safety)</t>
  </si>
  <si>
    <t>HCCD Capital Improvement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</si>
</sst>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42" fontId="0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2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horizontal="left" vertical="top"/>
    </xf>
    <xf numFmtId="6" fontId="0" fillId="2" borderId="1" xfId="0" applyNumberForma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4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6" fontId="0" fillId="3" borderId="1" xfId="0" applyNumberForma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center" vertical="top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42" fontId="0" fillId="4" borderId="1" xfId="1" applyNumberFormat="1" applyFont="1" applyFill="1" applyBorder="1" applyAlignment="1" applyProtection="1">
      <alignment horizontal="left" vertical="top"/>
      <protection locked="0"/>
    </xf>
    <xf numFmtId="42" fontId="0" fillId="4" borderId="1" xfId="0" applyNumberFormat="1" applyFill="1" applyBorder="1" applyAlignment="1">
      <alignment horizontal="center"/>
    </xf>
    <xf numFmtId="6" fontId="0" fillId="4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6" fontId="0" fillId="5" borderId="1" xfId="0" applyNumberFormat="1" applyFill="1" applyBorder="1" applyAlignment="1">
      <alignment horizontal="left" vertical="top"/>
    </xf>
    <xf numFmtId="9" fontId="0" fillId="5" borderId="1" xfId="0" applyNumberFormat="1" applyFill="1" applyBorder="1" applyAlignment="1">
      <alignment horizontal="left" vertical="top"/>
    </xf>
    <xf numFmtId="0" fontId="6" fillId="0" borderId="1" xfId="0" applyFont="1" applyBorder="1" applyAlignment="1">
      <alignment vertical="top" textRotation="255"/>
    </xf>
    <xf numFmtId="0" fontId="0" fillId="2" borderId="1" xfId="0" applyFill="1" applyBorder="1" applyAlignment="1">
      <alignment horizontal="left" vertical="top" wrapText="1"/>
    </xf>
    <xf numFmtId="42" fontId="0" fillId="2" borderId="1" xfId="0" applyNumberFormat="1" applyFill="1" applyBorder="1" applyAlignment="1">
      <alignment horizontal="left" vertical="top"/>
    </xf>
    <xf numFmtId="6" fontId="3" fillId="2" borderId="1" xfId="0" applyNumberFormat="1" applyFont="1" applyFill="1" applyBorder="1" applyAlignment="1">
      <alignment horizontal="left" vertical="top"/>
    </xf>
    <xf numFmtId="44" fontId="0" fillId="2" borderId="1" xfId="1" applyFont="1" applyFill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textRotation="255"/>
    </xf>
  </cellXfs>
  <cellStyles count="5">
    <cellStyle name="Comma 2" xfId="3"/>
    <cellStyle name="Currency" xfId="1" builtinId="4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90" zoomScaleNormal="90" workbookViewId="0">
      <pane ySplit="8" topLeftCell="A9" activePane="bottomLeft" state="frozen"/>
      <selection pane="bottomLeft" activeCell="F3" sqref="F3"/>
    </sheetView>
  </sheetViews>
  <sheetFormatPr defaultRowHeight="14.4" x14ac:dyDescent="0.3"/>
  <cols>
    <col min="1" max="1" width="41.5546875" style="13" customWidth="1"/>
    <col min="2" max="2" width="20.44140625" style="13" hidden="1" customWidth="1"/>
    <col min="3" max="3" width="19.21875" style="3" bestFit="1" customWidth="1"/>
    <col min="4" max="4" width="4.21875" style="3" customWidth="1"/>
    <col min="5" max="5" width="17" style="3" bestFit="1" customWidth="1"/>
    <col min="6" max="6" width="15.77734375" style="3" customWidth="1"/>
    <col min="7" max="7" width="13.33203125" style="3" customWidth="1"/>
    <col min="8" max="8" width="13.77734375" style="3" customWidth="1"/>
    <col min="9" max="9" width="14.44140625" style="3" customWidth="1"/>
    <col min="10" max="10" width="14" style="3" customWidth="1"/>
    <col min="11" max="11" width="18" style="3" customWidth="1"/>
    <col min="12" max="12" width="8.88671875" style="33"/>
    <col min="13" max="16384" width="8.88671875" style="3"/>
  </cols>
  <sheetData>
    <row r="1" spans="1:11" ht="21" customHeight="1" x14ac:dyDescent="0.3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4.4" customHeight="1" x14ac:dyDescent="0.3">
      <c r="A2" s="29" t="s">
        <v>32</v>
      </c>
      <c r="B2" s="29"/>
      <c r="C2" s="8">
        <v>167000000</v>
      </c>
      <c r="D2" s="35" t="s">
        <v>47</v>
      </c>
      <c r="E2" s="28"/>
      <c r="F2" s="28"/>
      <c r="G2" s="2"/>
      <c r="H2" s="2"/>
      <c r="I2" s="2"/>
      <c r="J2" s="2"/>
      <c r="K2" s="2"/>
    </row>
    <row r="3" spans="1:11" x14ac:dyDescent="0.3">
      <c r="A3" s="29" t="s">
        <v>55</v>
      </c>
      <c r="B3" s="29"/>
      <c r="C3" s="8">
        <v>3021690</v>
      </c>
      <c r="D3" s="35"/>
      <c r="E3" s="28"/>
      <c r="F3" s="28"/>
      <c r="G3" s="2"/>
      <c r="H3" s="2"/>
      <c r="I3" s="2"/>
      <c r="J3" s="2"/>
      <c r="K3" s="2"/>
    </row>
    <row r="4" spans="1:11" ht="28.8" x14ac:dyDescent="0.3">
      <c r="A4" s="29" t="s">
        <v>39</v>
      </c>
      <c r="B4" s="29"/>
      <c r="C4" s="8">
        <v>13866000</v>
      </c>
      <c r="D4" s="35"/>
      <c r="E4" s="28"/>
      <c r="F4" s="28"/>
      <c r="G4" s="2"/>
      <c r="H4" s="2"/>
      <c r="I4" s="2"/>
      <c r="J4" s="2"/>
      <c r="K4" s="2"/>
    </row>
    <row r="5" spans="1:11" x14ac:dyDescent="0.3">
      <c r="A5" s="29" t="s">
        <v>36</v>
      </c>
      <c r="B5" s="29"/>
      <c r="C5" s="8">
        <v>4500000</v>
      </c>
      <c r="D5" s="35"/>
      <c r="E5" s="28"/>
      <c r="F5" s="28"/>
      <c r="G5" s="2"/>
      <c r="H5" s="2"/>
      <c r="I5" s="2"/>
      <c r="J5" s="2"/>
      <c r="K5" s="2"/>
    </row>
    <row r="6" spans="1:11" x14ac:dyDescent="0.3">
      <c r="A6" s="29" t="s">
        <v>37</v>
      </c>
      <c r="B6" s="29"/>
      <c r="C6" s="8">
        <f>SUM(C2:C5)</f>
        <v>188387690</v>
      </c>
      <c r="D6" s="35"/>
      <c r="E6" s="28"/>
      <c r="F6" s="28"/>
      <c r="G6" s="2"/>
      <c r="H6" s="7"/>
      <c r="I6" s="2"/>
      <c r="J6" s="2"/>
      <c r="K6" s="2"/>
    </row>
    <row r="7" spans="1:11" x14ac:dyDescent="0.3">
      <c r="A7" s="29" t="s">
        <v>41</v>
      </c>
      <c r="B7" s="29"/>
      <c r="C7" s="32" t="s">
        <v>28</v>
      </c>
      <c r="D7" s="35"/>
      <c r="E7" s="28"/>
      <c r="F7" s="28"/>
      <c r="G7" s="2"/>
      <c r="H7" s="2"/>
      <c r="I7" s="2"/>
      <c r="J7" s="2"/>
      <c r="K7" s="2"/>
    </row>
    <row r="8" spans="1:11" ht="28.8" x14ac:dyDescent="0.3">
      <c r="A8" s="24" t="s">
        <v>54</v>
      </c>
      <c r="B8" s="24" t="s">
        <v>16</v>
      </c>
      <c r="C8" s="24" t="s">
        <v>21</v>
      </c>
      <c r="D8" s="24"/>
      <c r="E8" s="24" t="s">
        <v>2</v>
      </c>
      <c r="F8" s="24" t="s">
        <v>17</v>
      </c>
      <c r="G8" s="24" t="s">
        <v>18</v>
      </c>
      <c r="H8" s="24" t="s">
        <v>45</v>
      </c>
      <c r="I8" s="24" t="s">
        <v>20</v>
      </c>
      <c r="J8" s="24" t="s">
        <v>3</v>
      </c>
      <c r="K8" s="24" t="s">
        <v>4</v>
      </c>
    </row>
    <row r="9" spans="1:11" x14ac:dyDescent="0.3">
      <c r="A9" s="5" t="s">
        <v>24</v>
      </c>
      <c r="B9" s="4">
        <v>13750000</v>
      </c>
      <c r="C9" s="7">
        <v>13180636</v>
      </c>
      <c r="D9" s="4"/>
      <c r="E9" s="2" t="s">
        <v>9</v>
      </c>
      <c r="F9" s="7">
        <f>B9-G9</f>
        <v>12512500</v>
      </c>
      <c r="G9" s="7">
        <f>B9*0.09</f>
        <v>1237500</v>
      </c>
      <c r="H9" s="7">
        <v>2065090</v>
      </c>
      <c r="I9" s="7">
        <f>H9+G9+F9</f>
        <v>15815090</v>
      </c>
      <c r="J9" s="6">
        <f>C9-I9</f>
        <v>-2634454</v>
      </c>
      <c r="K9" s="14" t="s">
        <v>31</v>
      </c>
    </row>
    <row r="10" spans="1:11" x14ac:dyDescent="0.3">
      <c r="A10" s="5" t="s">
        <v>51</v>
      </c>
      <c r="B10" s="4"/>
      <c r="C10" s="7"/>
      <c r="D10" s="4"/>
      <c r="E10" s="2"/>
      <c r="F10" s="7"/>
      <c r="G10" s="7"/>
      <c r="H10" s="7"/>
      <c r="I10" s="7" t="s">
        <v>49</v>
      </c>
      <c r="J10" s="6"/>
      <c r="K10" s="14"/>
    </row>
    <row r="11" spans="1:11" x14ac:dyDescent="0.3">
      <c r="A11" s="5" t="s">
        <v>25</v>
      </c>
      <c r="B11" s="5"/>
      <c r="C11" s="7">
        <v>8175155</v>
      </c>
      <c r="D11" s="4"/>
      <c r="E11" s="2" t="s">
        <v>12</v>
      </c>
      <c r="F11" s="7">
        <v>8648916</v>
      </c>
      <c r="G11" s="7">
        <f>F11*0.1</f>
        <v>864891.60000000009</v>
      </c>
      <c r="H11" s="7">
        <f>I11-(F11+G11)</f>
        <v>2530701.4000000004</v>
      </c>
      <c r="I11" s="7">
        <v>12044509</v>
      </c>
      <c r="J11" s="6">
        <f t="shared" ref="J11:J25" si="0">C11-I11</f>
        <v>-3869354</v>
      </c>
      <c r="K11" s="22" t="s">
        <v>31</v>
      </c>
    </row>
    <row r="12" spans="1:11" ht="28.8" x14ac:dyDescent="0.3">
      <c r="A12" s="5" t="s">
        <v>1</v>
      </c>
      <c r="B12" s="5"/>
      <c r="C12" s="7">
        <v>10890176</v>
      </c>
      <c r="D12" s="4"/>
      <c r="E12" s="2" t="s">
        <v>19</v>
      </c>
      <c r="F12" s="7">
        <v>9593046</v>
      </c>
      <c r="G12" s="7">
        <f>F12*0.1</f>
        <v>959304.60000000009</v>
      </c>
      <c r="H12" s="7">
        <v>1693526</v>
      </c>
      <c r="I12" s="18">
        <f>H12+G12+F12+F13+G13</f>
        <v>13090065</v>
      </c>
      <c r="J12" s="6">
        <f t="shared" si="0"/>
        <v>-2199889</v>
      </c>
      <c r="K12" s="23" t="s">
        <v>33</v>
      </c>
    </row>
    <row r="13" spans="1:11" x14ac:dyDescent="0.3">
      <c r="A13" s="5" t="s">
        <v>38</v>
      </c>
      <c r="B13" s="5"/>
      <c r="C13" s="7"/>
      <c r="D13" s="4"/>
      <c r="E13" s="2"/>
      <c r="F13" s="7">
        <v>767444</v>
      </c>
      <c r="G13" s="7">
        <f>F13*0.1</f>
        <v>76744.400000000009</v>
      </c>
      <c r="H13" s="7"/>
      <c r="I13" s="18"/>
      <c r="J13" s="6">
        <f t="shared" si="0"/>
        <v>0</v>
      </c>
      <c r="K13" s="23"/>
    </row>
    <row r="14" spans="1:11" ht="28.8" x14ac:dyDescent="0.3">
      <c r="A14" s="5" t="s">
        <v>42</v>
      </c>
      <c r="B14" s="5"/>
      <c r="C14" s="7">
        <v>14382866</v>
      </c>
      <c r="D14" s="4"/>
      <c r="E14" s="7">
        <v>13762033</v>
      </c>
      <c r="F14" s="7">
        <v>13755000</v>
      </c>
      <c r="G14" s="7">
        <f>F14*0.1</f>
        <v>1375500</v>
      </c>
      <c r="H14" s="7">
        <v>2299976</v>
      </c>
      <c r="I14" s="18">
        <f>H14+G14+F14</f>
        <v>17430476</v>
      </c>
      <c r="J14" s="6">
        <f t="shared" si="0"/>
        <v>-3047610</v>
      </c>
      <c r="K14" s="22" t="s">
        <v>31</v>
      </c>
    </row>
    <row r="15" spans="1:11" x14ac:dyDescent="0.3">
      <c r="A15" s="20" t="s">
        <v>15</v>
      </c>
      <c r="B15" s="20"/>
      <c r="C15" s="7">
        <v>21207321</v>
      </c>
      <c r="D15" s="21"/>
      <c r="E15" s="18">
        <v>21329797</v>
      </c>
      <c r="F15" s="7">
        <v>19474711</v>
      </c>
      <c r="G15" s="7">
        <v>1944471</v>
      </c>
      <c r="H15" s="7">
        <v>3309733</v>
      </c>
      <c r="I15" s="18">
        <f>H15+G15+F15</f>
        <v>24728915</v>
      </c>
      <c r="J15" s="6">
        <f t="shared" si="0"/>
        <v>-3521594</v>
      </c>
      <c r="K15" s="22" t="s">
        <v>31</v>
      </c>
    </row>
    <row r="16" spans="1:11" x14ac:dyDescent="0.3">
      <c r="A16" s="20" t="s">
        <v>50</v>
      </c>
      <c r="B16" s="20"/>
      <c r="C16" s="7">
        <v>2000000</v>
      </c>
      <c r="D16" s="21"/>
      <c r="E16" s="19">
        <v>1500000</v>
      </c>
      <c r="F16" s="2"/>
      <c r="G16" s="18"/>
      <c r="H16" s="18">
        <v>500000</v>
      </c>
      <c r="I16" s="6">
        <v>2000000</v>
      </c>
      <c r="J16" s="6">
        <f t="shared" si="0"/>
        <v>0</v>
      </c>
      <c r="K16" s="23" t="s">
        <v>34</v>
      </c>
    </row>
    <row r="17" spans="1:11" x14ac:dyDescent="0.3">
      <c r="A17" s="1" t="s">
        <v>14</v>
      </c>
      <c r="B17" s="1"/>
      <c r="C17" s="7">
        <v>422026</v>
      </c>
      <c r="D17" s="4"/>
      <c r="E17" s="16"/>
      <c r="F17" s="17"/>
      <c r="G17" s="17"/>
      <c r="H17" s="17"/>
      <c r="I17" s="6">
        <f>SUM(C17:C17)</f>
        <v>422026</v>
      </c>
      <c r="J17" s="6">
        <f t="shared" si="0"/>
        <v>0</v>
      </c>
      <c r="K17" s="23" t="s">
        <v>40</v>
      </c>
    </row>
    <row r="18" spans="1:11" x14ac:dyDescent="0.3">
      <c r="A18" s="1" t="s">
        <v>29</v>
      </c>
      <c r="B18" s="1"/>
      <c r="C18" s="7">
        <v>750000</v>
      </c>
      <c r="D18" s="4"/>
      <c r="E18" s="16"/>
      <c r="F18" s="17"/>
      <c r="G18" s="17"/>
      <c r="H18" s="17"/>
      <c r="I18" s="4">
        <v>529331</v>
      </c>
      <c r="J18" s="6">
        <f t="shared" si="0"/>
        <v>220669</v>
      </c>
      <c r="K18" s="23" t="s">
        <v>40</v>
      </c>
    </row>
    <row r="19" spans="1:11" x14ac:dyDescent="0.3">
      <c r="A19" s="5" t="s">
        <v>0</v>
      </c>
      <c r="B19" s="5"/>
      <c r="C19" s="7">
        <v>621945.01</v>
      </c>
      <c r="D19" s="7"/>
      <c r="E19" s="16"/>
      <c r="F19" s="17"/>
      <c r="G19" s="17"/>
      <c r="H19" s="17"/>
      <c r="I19" s="7">
        <f t="shared" ref="I19:I23" si="1">C19</f>
        <v>621945.01</v>
      </c>
      <c r="J19" s="6">
        <f t="shared" si="0"/>
        <v>0</v>
      </c>
      <c r="K19" s="23" t="s">
        <v>40</v>
      </c>
    </row>
    <row r="20" spans="1:11" x14ac:dyDescent="0.3">
      <c r="A20" s="9" t="s">
        <v>5</v>
      </c>
      <c r="B20" s="9"/>
      <c r="C20" s="7">
        <v>904873.4</v>
      </c>
      <c r="D20" s="7"/>
      <c r="E20" s="16"/>
      <c r="F20" s="17"/>
      <c r="G20" s="17"/>
      <c r="H20" s="17"/>
      <c r="I20" s="7">
        <f t="shared" si="1"/>
        <v>904873.4</v>
      </c>
      <c r="J20" s="6">
        <f t="shared" si="0"/>
        <v>0</v>
      </c>
      <c r="K20" s="23" t="s">
        <v>40</v>
      </c>
    </row>
    <row r="21" spans="1:11" x14ac:dyDescent="0.3">
      <c r="A21" s="9" t="s">
        <v>6</v>
      </c>
      <c r="B21" s="9"/>
      <c r="C21" s="7">
        <v>465480</v>
      </c>
      <c r="D21" s="7"/>
      <c r="E21" s="16"/>
      <c r="F21" s="17"/>
      <c r="G21" s="17"/>
      <c r="H21" s="17"/>
      <c r="I21" s="7">
        <f t="shared" si="1"/>
        <v>465480</v>
      </c>
      <c r="J21" s="6">
        <f t="shared" si="0"/>
        <v>0</v>
      </c>
      <c r="K21" s="23" t="s">
        <v>40</v>
      </c>
    </row>
    <row r="22" spans="1:11" x14ac:dyDescent="0.3">
      <c r="A22" s="9" t="s">
        <v>7</v>
      </c>
      <c r="B22" s="9"/>
      <c r="C22" s="7">
        <v>850000</v>
      </c>
      <c r="D22" s="7"/>
      <c r="E22" s="16"/>
      <c r="F22" s="17"/>
      <c r="G22" s="17"/>
      <c r="H22" s="17"/>
      <c r="I22" s="7">
        <f t="shared" si="1"/>
        <v>850000</v>
      </c>
      <c r="J22" s="6">
        <f t="shared" si="0"/>
        <v>0</v>
      </c>
      <c r="K22" s="23" t="s">
        <v>40</v>
      </c>
    </row>
    <row r="23" spans="1:11" x14ac:dyDescent="0.3">
      <c r="A23" s="10" t="s">
        <v>8</v>
      </c>
      <c r="B23" s="11"/>
      <c r="C23" s="7">
        <v>516750</v>
      </c>
      <c r="D23" s="7"/>
      <c r="E23" s="16"/>
      <c r="F23" s="17"/>
      <c r="G23" s="17"/>
      <c r="H23" s="17"/>
      <c r="I23" s="7">
        <f t="shared" si="1"/>
        <v>516750</v>
      </c>
      <c r="J23" s="6">
        <f t="shared" si="0"/>
        <v>0</v>
      </c>
      <c r="K23" s="23" t="s">
        <v>40</v>
      </c>
    </row>
    <row r="24" spans="1:11" x14ac:dyDescent="0.3">
      <c r="A24" s="29" t="s">
        <v>30</v>
      </c>
      <c r="B24" s="29"/>
      <c r="C24" s="8">
        <f>SUM(C9:C23)</f>
        <v>74367228.410000011</v>
      </c>
      <c r="D24" s="8"/>
      <c r="E24" s="15"/>
      <c r="F24" s="8"/>
      <c r="G24" s="8">
        <f>SUM(G9:G23)</f>
        <v>6458411.5999999996</v>
      </c>
      <c r="H24" s="8"/>
      <c r="I24" s="8">
        <f>SUM(I9:I23)</f>
        <v>89419460.410000011</v>
      </c>
      <c r="J24" s="30">
        <f t="shared" si="0"/>
        <v>-15052232</v>
      </c>
      <c r="K24" s="8"/>
    </row>
    <row r="25" spans="1:11" ht="3.6" customHeight="1" x14ac:dyDescent="0.3">
      <c r="A25" s="1"/>
      <c r="B25" s="1"/>
      <c r="C25" s="2"/>
      <c r="D25" s="2"/>
      <c r="E25" s="2"/>
      <c r="F25" s="7"/>
      <c r="G25" s="7"/>
      <c r="H25" s="7"/>
      <c r="I25" s="7"/>
      <c r="J25" s="6">
        <f t="shared" si="0"/>
        <v>0</v>
      </c>
      <c r="K25" s="18"/>
    </row>
    <row r="26" spans="1:11" x14ac:dyDescent="0.3">
      <c r="A26" s="24" t="s">
        <v>53</v>
      </c>
      <c r="B26" s="24"/>
      <c r="C26" s="25"/>
      <c r="D26" s="25"/>
      <c r="E26" s="25"/>
      <c r="F26" s="26"/>
      <c r="G26" s="26"/>
      <c r="H26" s="27"/>
      <c r="I26" s="26"/>
      <c r="J26" s="26"/>
      <c r="K26" s="26"/>
    </row>
    <row r="27" spans="1:11" x14ac:dyDescent="0.3">
      <c r="A27" s="12" t="s">
        <v>10</v>
      </c>
      <c r="B27" s="7">
        <v>13750000</v>
      </c>
      <c r="C27" s="7">
        <v>13735281</v>
      </c>
      <c r="D27" s="7"/>
      <c r="E27" s="16"/>
      <c r="F27" s="17"/>
      <c r="G27" s="17"/>
      <c r="H27" s="17"/>
      <c r="I27" s="7">
        <f>C27</f>
        <v>13735281</v>
      </c>
      <c r="J27" s="6">
        <f t="shared" ref="J27:J32" si="2">C27-I27</f>
        <v>0</v>
      </c>
      <c r="K27" s="18"/>
    </row>
    <row r="28" spans="1:11" x14ac:dyDescent="0.3">
      <c r="A28" s="2" t="s">
        <v>22</v>
      </c>
      <c r="B28" s="7">
        <v>9440625</v>
      </c>
      <c r="C28" s="7">
        <v>9442433</v>
      </c>
      <c r="D28" s="7"/>
      <c r="E28" s="16"/>
      <c r="F28" s="17"/>
      <c r="G28" s="17"/>
      <c r="H28" s="17"/>
      <c r="I28" s="7">
        <f t="shared" ref="I28:I35" si="3">C28</f>
        <v>9442433</v>
      </c>
      <c r="J28" s="6">
        <f t="shared" si="2"/>
        <v>0</v>
      </c>
      <c r="K28" s="18"/>
    </row>
    <row r="29" spans="1:11" ht="16.5" customHeight="1" x14ac:dyDescent="0.3">
      <c r="A29" s="2" t="s">
        <v>23</v>
      </c>
      <c r="B29" s="7">
        <v>16366875</v>
      </c>
      <c r="C29" s="7">
        <v>16372248</v>
      </c>
      <c r="D29" s="7"/>
      <c r="E29" s="16"/>
      <c r="F29" s="17"/>
      <c r="G29" s="17"/>
      <c r="H29" s="17"/>
      <c r="I29" s="7">
        <f t="shared" si="3"/>
        <v>16372248</v>
      </c>
      <c r="J29" s="6">
        <f t="shared" si="2"/>
        <v>0</v>
      </c>
      <c r="K29" s="18"/>
    </row>
    <row r="30" spans="1:11" x14ac:dyDescent="0.3">
      <c r="A30" s="2" t="s">
        <v>11</v>
      </c>
      <c r="B30" s="7">
        <v>2000000</v>
      </c>
      <c r="C30" s="7">
        <v>2000000</v>
      </c>
      <c r="D30" s="7"/>
      <c r="E30" s="16"/>
      <c r="F30" s="17"/>
      <c r="G30" s="17"/>
      <c r="H30" s="17"/>
      <c r="I30" s="7">
        <f t="shared" si="3"/>
        <v>2000000</v>
      </c>
      <c r="J30" s="6">
        <f t="shared" si="2"/>
        <v>0</v>
      </c>
      <c r="K30" s="18"/>
    </row>
    <row r="31" spans="1:11" x14ac:dyDescent="0.3">
      <c r="A31" s="1" t="s">
        <v>13</v>
      </c>
      <c r="B31" s="7">
        <v>2250000</v>
      </c>
      <c r="C31" s="7">
        <v>2250000</v>
      </c>
      <c r="D31" s="7"/>
      <c r="E31" s="16"/>
      <c r="F31" s="17"/>
      <c r="G31" s="17"/>
      <c r="H31" s="17"/>
      <c r="I31" s="7">
        <f t="shared" si="3"/>
        <v>2250000</v>
      </c>
      <c r="J31" s="6">
        <f t="shared" si="2"/>
        <v>0</v>
      </c>
      <c r="K31" s="18"/>
    </row>
    <row r="32" spans="1:11" x14ac:dyDescent="0.3">
      <c r="A32" s="29" t="s">
        <v>43</v>
      </c>
      <c r="B32" s="8"/>
      <c r="C32" s="8">
        <f>SUM(C27:C31)</f>
        <v>43799962</v>
      </c>
      <c r="D32" s="8"/>
      <c r="E32" s="15"/>
      <c r="F32" s="8"/>
      <c r="G32" s="8"/>
      <c r="H32" s="8"/>
      <c r="I32" s="8">
        <f>SUM(I27:I31)</f>
        <v>43799962</v>
      </c>
      <c r="J32" s="8">
        <f t="shared" si="2"/>
        <v>0</v>
      </c>
      <c r="K32" s="8"/>
    </row>
    <row r="33" spans="1:11" x14ac:dyDescent="0.3">
      <c r="A33" s="24" t="s">
        <v>52</v>
      </c>
      <c r="B33" s="26"/>
      <c r="C33" s="25"/>
      <c r="D33" s="25"/>
      <c r="E33" s="25"/>
      <c r="F33" s="26"/>
      <c r="G33" s="26"/>
      <c r="H33" s="26"/>
      <c r="I33" s="26"/>
      <c r="J33" s="26"/>
      <c r="K33" s="26"/>
    </row>
    <row r="34" spans="1:11" x14ac:dyDescent="0.3">
      <c r="A34" s="1" t="s">
        <v>26</v>
      </c>
      <c r="B34" s="7">
        <v>16251375</v>
      </c>
      <c r="C34" s="7">
        <v>16188436</v>
      </c>
      <c r="D34" s="7"/>
      <c r="E34" s="16"/>
      <c r="F34" s="17"/>
      <c r="G34" s="17"/>
      <c r="H34" s="17"/>
      <c r="I34" s="7">
        <f t="shared" si="3"/>
        <v>16188436</v>
      </c>
      <c r="J34" s="6">
        <f>C34-I34</f>
        <v>0</v>
      </c>
      <c r="K34" s="18"/>
    </row>
    <row r="35" spans="1:11" ht="15.75" customHeight="1" x14ac:dyDescent="0.3">
      <c r="A35" s="1" t="s">
        <v>46</v>
      </c>
      <c r="B35" s="7">
        <v>27756375</v>
      </c>
      <c r="C35" s="7">
        <v>27733379</v>
      </c>
      <c r="D35" s="7"/>
      <c r="E35" s="16"/>
      <c r="F35" s="17"/>
      <c r="G35" s="17"/>
      <c r="H35" s="17"/>
      <c r="I35" s="7">
        <f t="shared" si="3"/>
        <v>27733379</v>
      </c>
      <c r="J35" s="6">
        <f>C35-I35</f>
        <v>0</v>
      </c>
      <c r="K35" s="18"/>
    </row>
    <row r="36" spans="1:11" x14ac:dyDescent="0.3">
      <c r="A36" s="1" t="s">
        <v>13</v>
      </c>
      <c r="B36" s="7">
        <v>2250000</v>
      </c>
      <c r="C36" s="7">
        <v>2250000</v>
      </c>
      <c r="D36" s="7"/>
      <c r="E36" s="16"/>
      <c r="F36" s="17"/>
      <c r="G36" s="17"/>
      <c r="H36" s="17"/>
      <c r="I36" s="7">
        <f>C36</f>
        <v>2250000</v>
      </c>
      <c r="J36" s="6">
        <f>C36-I36</f>
        <v>0</v>
      </c>
      <c r="K36" s="18"/>
    </row>
    <row r="37" spans="1:11" ht="28.8" x14ac:dyDescent="0.3">
      <c r="A37" s="1" t="s">
        <v>59</v>
      </c>
      <c r="B37" s="7"/>
      <c r="C37" s="7">
        <f>2660995</f>
        <v>2660995</v>
      </c>
      <c r="D37" s="7"/>
      <c r="E37" s="2"/>
      <c r="F37" s="2"/>
      <c r="G37" s="2"/>
      <c r="H37" s="2"/>
      <c r="I37" s="7">
        <f>C37</f>
        <v>2660995</v>
      </c>
      <c r="J37" s="7">
        <f>C37-I37</f>
        <v>0</v>
      </c>
      <c r="K37" s="18"/>
    </row>
    <row r="38" spans="1:11" x14ac:dyDescent="0.3">
      <c r="A38" s="29" t="s">
        <v>44</v>
      </c>
      <c r="B38" s="8"/>
      <c r="C38" s="8">
        <f>SUM(C34:C37)</f>
        <v>48832810</v>
      </c>
      <c r="D38" s="8"/>
      <c r="E38" s="15"/>
      <c r="F38" s="8"/>
      <c r="G38" s="8"/>
      <c r="H38" s="8"/>
      <c r="I38" s="8">
        <f>SUM(I34:I36)</f>
        <v>46171815</v>
      </c>
      <c r="J38" s="8"/>
      <c r="K38" s="8"/>
    </row>
    <row r="39" spans="1:11" x14ac:dyDescent="0.3">
      <c r="A39" s="29" t="s">
        <v>48</v>
      </c>
      <c r="B39" s="8"/>
      <c r="C39" s="8">
        <f>SUM(C24+C32+C38)</f>
        <v>167000000.41000003</v>
      </c>
      <c r="D39" s="8"/>
      <c r="E39" s="15"/>
      <c r="F39" s="8"/>
      <c r="G39" s="8"/>
      <c r="H39" s="8"/>
      <c r="I39" s="8">
        <f>SUM(I24+I32+I38)</f>
        <v>179391237.41000003</v>
      </c>
      <c r="J39" s="30">
        <f>C39-I39</f>
        <v>-12391237</v>
      </c>
      <c r="K39" s="8"/>
    </row>
    <row r="40" spans="1:11" ht="28.8" x14ac:dyDescent="0.3">
      <c r="A40" s="29" t="s">
        <v>35</v>
      </c>
      <c r="B40" s="8"/>
      <c r="C40" s="31">
        <f>C6</f>
        <v>188387690</v>
      </c>
      <c r="D40" s="15"/>
      <c r="E40" s="15"/>
      <c r="F40" s="8"/>
      <c r="G40" s="8"/>
      <c r="H40" s="8"/>
      <c r="I40" s="31">
        <f>SUM(I25+I33+I39)</f>
        <v>179391237.41000003</v>
      </c>
      <c r="J40" s="31">
        <f>C40-I40</f>
        <v>8996452.5899999738</v>
      </c>
      <c r="K40" s="8"/>
    </row>
    <row r="41" spans="1:11" x14ac:dyDescent="0.3">
      <c r="A41" s="1" t="s">
        <v>27</v>
      </c>
      <c r="B41" s="7"/>
      <c r="C41" s="2"/>
      <c r="D41" s="2"/>
      <c r="E41" s="2"/>
      <c r="F41" s="7"/>
      <c r="G41" s="7"/>
      <c r="H41" s="7"/>
      <c r="I41" s="7"/>
      <c r="J41" s="7"/>
      <c r="K41" s="7"/>
    </row>
    <row r="42" spans="1:11" ht="57.6" x14ac:dyDescent="0.3">
      <c r="A42" s="1" t="s">
        <v>56</v>
      </c>
      <c r="B42" s="1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3"/>
    </row>
  </sheetData>
  <mergeCells count="2">
    <mergeCell ref="A1:K1"/>
    <mergeCell ref="D2:D7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"/>
  <sheetViews>
    <sheetView zoomScaleNormal="100" workbookViewId="0">
      <selection activeCell="D3" sqref="A2:D3"/>
    </sheetView>
  </sheetViews>
  <sheetFormatPr defaultRowHeight="14.4" x14ac:dyDescent="0.3"/>
  <cols>
    <col min="1" max="1" width="23.6640625" customWidth="1"/>
    <col min="2" max="2" width="27.109375" customWidth="1"/>
    <col min="3" max="6" width="17.33203125" customWidth="1"/>
  </cols>
  <sheetData>
    <row r="2" spans="1:4" ht="28.8" x14ac:dyDescent="0.3">
      <c r="A2" s="24" t="s">
        <v>57</v>
      </c>
      <c r="B2" s="24" t="s">
        <v>21</v>
      </c>
      <c r="C2" s="24" t="s">
        <v>20</v>
      </c>
      <c r="D2" s="24" t="s">
        <v>58</v>
      </c>
    </row>
    <row r="3" spans="1:4" ht="51" customHeight="1" x14ac:dyDescent="0.3">
      <c r="A3" s="29" t="s">
        <v>35</v>
      </c>
      <c r="B3" s="31">
        <v>188387690</v>
      </c>
      <c r="C3" s="31">
        <v>179391237.41000003</v>
      </c>
      <c r="D3" s="31">
        <v>8996452.5899999738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Bennett</dc:creator>
  <cp:lastModifiedBy>Vanessa Meldahl</cp:lastModifiedBy>
  <cp:lastPrinted>2019-12-11T21:04:52Z</cp:lastPrinted>
  <dcterms:created xsi:type="dcterms:W3CDTF">2019-12-10T17:19:43Z</dcterms:created>
  <dcterms:modified xsi:type="dcterms:W3CDTF">2019-12-12T18:26:02Z</dcterms:modified>
</cp:coreProperties>
</file>