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SINESS OFFICE\Admin Services Government Council\Monthly Meetings\December 2019\Attachments\"/>
    </mc:Choice>
  </mc:AlternateContent>
  <bookViews>
    <workbookView xWindow="96" yWindow="96" windowWidth="11328" windowHeight="93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2" i="1" l="1"/>
  <c r="D24" i="1"/>
  <c r="K13" i="1"/>
  <c r="D6" i="1"/>
  <c r="D40" i="1" s="1"/>
  <c r="B3" i="2" s="1"/>
  <c r="K11" i="1"/>
  <c r="K16" i="1"/>
  <c r="K18" i="1"/>
  <c r="K25" i="1"/>
  <c r="J17" i="1" l="1"/>
  <c r="K17" i="1" s="1"/>
  <c r="J36" i="1"/>
  <c r="K36" i="1" s="1"/>
  <c r="J28" i="1"/>
  <c r="K28" i="1" s="1"/>
  <c r="J29" i="1"/>
  <c r="K29" i="1" s="1"/>
  <c r="J30" i="1"/>
  <c r="K30" i="1" s="1"/>
  <c r="J31" i="1"/>
  <c r="K31" i="1" s="1"/>
  <c r="J34" i="1"/>
  <c r="K34" i="1" s="1"/>
  <c r="J35" i="1"/>
  <c r="K35" i="1" s="1"/>
  <c r="J27" i="1"/>
  <c r="J19" i="1"/>
  <c r="K19" i="1" s="1"/>
  <c r="J20" i="1"/>
  <c r="K20" i="1" s="1"/>
  <c r="J21" i="1"/>
  <c r="K21" i="1" s="1"/>
  <c r="J22" i="1"/>
  <c r="K22" i="1" s="1"/>
  <c r="J23" i="1"/>
  <c r="K23" i="1" s="1"/>
  <c r="J15" i="1"/>
  <c r="K15" i="1" s="1"/>
  <c r="H9" i="1"/>
  <c r="H12" i="1"/>
  <c r="H14" i="1"/>
  <c r="J14" i="1" s="1"/>
  <c r="K14" i="1" s="1"/>
  <c r="H11" i="1"/>
  <c r="I11" i="1" s="1"/>
  <c r="G9" i="1" l="1"/>
  <c r="J9" i="1" s="1"/>
  <c r="K9" i="1" s="1"/>
  <c r="H24" i="1"/>
  <c r="J32" i="1"/>
  <c r="K32" i="1" s="1"/>
  <c r="K27" i="1"/>
  <c r="J38" i="1"/>
  <c r="J12" i="1"/>
  <c r="J24" i="1" l="1"/>
  <c r="K12" i="1"/>
  <c r="J39" i="1" l="1"/>
  <c r="J40" i="1" s="1"/>
  <c r="K24" i="1"/>
  <c r="D38" i="1"/>
  <c r="D39" i="1" s="1"/>
  <c r="J37" i="1"/>
  <c r="K37" i="1" s="1"/>
  <c r="K40" i="1" l="1"/>
  <c r="D3" i="2" s="1"/>
  <c r="C3" i="2"/>
  <c r="K39" i="1"/>
</calcChain>
</file>

<file path=xl/sharedStrings.xml><?xml version="1.0" encoding="utf-8"?>
<sst xmlns="http://schemas.openxmlformats.org/spreadsheetml/2006/main" count="109" uniqueCount="92">
  <si>
    <t xml:space="preserve">Solar Panel Relocation </t>
  </si>
  <si>
    <t>North Monterey County Education Center (Castroville)</t>
  </si>
  <si>
    <t>Engineer Estimate</t>
  </si>
  <si>
    <t xml:space="preserve">Budget vs Actual </t>
  </si>
  <si>
    <t>Status</t>
  </si>
  <si>
    <t>Main Campus Building H Roof Replacement</t>
  </si>
  <si>
    <t>Main Campus Building K Roof Replacement</t>
  </si>
  <si>
    <t>Property Acquistion-Castroville</t>
  </si>
  <si>
    <t>Main Campus Bldg K - Ticket Booth/Lobby reno</t>
  </si>
  <si>
    <t>$11.5M - $11.8M</t>
  </si>
  <si>
    <t>New Building Alisal Campus</t>
  </si>
  <si>
    <t>Football Fields</t>
  </si>
  <si>
    <t>$6,71,000</t>
  </si>
  <si>
    <t xml:space="preserve">High School Partnerships </t>
  </si>
  <si>
    <t>Hartnell College Nursing &amp; Health Science</t>
  </si>
  <si>
    <t>2015 Planning Budget</t>
  </si>
  <si>
    <t>Construction Contract</t>
  </si>
  <si>
    <t>10% Owner's Contingency</t>
  </si>
  <si>
    <t>Design-Build</t>
  </si>
  <si>
    <t>Estimated Total Cost</t>
  </si>
  <si>
    <t>2016 Project Budget-Architect Analysis</t>
  </si>
  <si>
    <t>Bldg J (Visual Arts) *</t>
  </si>
  <si>
    <t>Bldg K (Performing Arts) *</t>
  </si>
  <si>
    <t>South County Education Center (Soledad) *</t>
  </si>
  <si>
    <t>King City Education Center Expansion *</t>
  </si>
  <si>
    <t>Bldg N (Merrill Hall) *</t>
  </si>
  <si>
    <t>*=Not completed with Measure H funds</t>
  </si>
  <si>
    <t>tbd</t>
  </si>
  <si>
    <t>Master Architect (Planning, Standards, Budget)</t>
  </si>
  <si>
    <t>Subtotal Phase I</t>
  </si>
  <si>
    <t>Construction</t>
  </si>
  <si>
    <t xml:space="preserve">Measure T Funding </t>
  </si>
  <si>
    <t>Architect CD</t>
  </si>
  <si>
    <t>DSA</t>
  </si>
  <si>
    <t>Total Projected HCCD Capital Improvement Program Cost</t>
  </si>
  <si>
    <t>Potential State High School Matching Funds</t>
  </si>
  <si>
    <t>Total Funding If Matches are Met</t>
  </si>
  <si>
    <t>Architect Fees</t>
  </si>
  <si>
    <t>Potential 2020 State GO Bond Matching Funds  Conditions: Statewide Nov election and award</t>
  </si>
  <si>
    <t>Actual &amp; Complete</t>
  </si>
  <si>
    <t>Unexpended 10% Owner's Contingency</t>
  </si>
  <si>
    <t>Infrastructue Upgrades (Sustainability, Energy Efficiency,Technology, Safety</t>
  </si>
  <si>
    <t>Main Campus Buildings D &amp; E + Quad Renovation *</t>
  </si>
  <si>
    <t>Subtotal Phase II</t>
  </si>
  <si>
    <t>Subtotal Phase III</t>
  </si>
  <si>
    <t>Estimated Soft Costs **</t>
  </si>
  <si>
    <t>Bldg F,G,H (Athletics Building)* (State Match)</t>
  </si>
  <si>
    <t>HCCD Capital Improvment Program</t>
  </si>
  <si>
    <t xml:space="preserve">Sources </t>
  </si>
  <si>
    <t>Total Projected Measure T Funding</t>
  </si>
  <si>
    <t>tdb</t>
  </si>
  <si>
    <t xml:space="preserve">      Secondary Effects Remodel Building B</t>
  </si>
  <si>
    <t xml:space="preserve">      Secondary Effects:  MST Bus Stop</t>
  </si>
  <si>
    <t>Phase III (2023-end)</t>
  </si>
  <si>
    <t>Phase II  (2021-2025)</t>
  </si>
  <si>
    <t>Phase I (2018-2022)</t>
  </si>
  <si>
    <t>~Interest Funding through Dec. 2019</t>
  </si>
  <si>
    <t xml:space="preserve">Phase I, II, III </t>
  </si>
  <si>
    <t>Budget vs Actual &amp; Estimated</t>
  </si>
  <si>
    <t>Phone System &amp; IT Network Refresh</t>
  </si>
  <si>
    <t>HCCD Total Projected Capital Improvement Program Cost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</si>
  <si>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</si>
  <si>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</si>
  <si>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</si>
  <si>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</si>
  <si>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</si>
  <si>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</si>
  <si>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</si>
  <si>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</si>
  <si>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</si>
  <si>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</si>
  <si>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</si>
  <si>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</si>
  <si>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</si>
  <si>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</si>
  <si>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II-1</t>
  </si>
  <si>
    <t>II-2</t>
  </si>
  <si>
    <t>II-3</t>
  </si>
  <si>
    <t>II-4</t>
  </si>
  <si>
    <t>II-5</t>
  </si>
  <si>
    <t>III-1</t>
  </si>
  <si>
    <t>III-2</t>
  </si>
  <si>
    <t>III-3</t>
  </si>
  <si>
    <t>III-4</t>
  </si>
  <si>
    <t>S-1</t>
  </si>
  <si>
    <t>S-2</t>
  </si>
  <si>
    <t>S-3</t>
  </si>
  <si>
    <t>S-4</t>
  </si>
  <si>
    <t>S-5</t>
  </si>
  <si>
    <t>S-6</t>
  </si>
  <si>
    <t>I-15</t>
  </si>
  <si>
    <r>
      <rPr>
        <b/>
        <sz val="11"/>
        <color theme="1"/>
        <rFont val="Calibri"/>
        <family val="2"/>
        <scheme val="minor"/>
      </rPr>
      <t xml:space="preserve">Soft costs </t>
    </r>
    <r>
      <rPr>
        <sz val="11"/>
        <color theme="1"/>
        <rFont val="Calibri"/>
        <family val="2"/>
        <scheme val="minor"/>
      </rPr>
      <t>include Architectural and Engineering fees, DSA Permiting and local Permitting, Project Management, Legal, Inspectors of Record, Bond Issuance…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</si>
</sst>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2" fontId="0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2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horizontal="left" vertical="top"/>
    </xf>
    <xf numFmtId="6" fontId="0" fillId="2" borderId="1" xfId="0" applyNumberForma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1" xfId="0" applyFont="1" applyBorder="1" applyAlignment="1">
      <alignment horizontal="left" vertical="top"/>
    </xf>
    <xf numFmtId="4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6" fontId="0" fillId="3" borderId="1" xfId="0" applyNumberForma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42" fontId="0" fillId="4" borderId="1" xfId="1" applyNumberFormat="1" applyFont="1" applyFill="1" applyBorder="1" applyAlignment="1" applyProtection="1">
      <alignment horizontal="left" vertical="top"/>
      <protection locked="0"/>
    </xf>
    <xf numFmtId="42" fontId="0" fillId="4" borderId="1" xfId="0" applyNumberFormat="1" applyFill="1" applyBorder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6" fontId="0" fillId="5" borderId="1" xfId="0" applyNumberFormat="1" applyFill="1" applyBorder="1" applyAlignment="1">
      <alignment horizontal="left" vertical="top"/>
    </xf>
    <xf numFmtId="9" fontId="0" fillId="5" borderId="1" xfId="0" applyNumberFormat="1" applyFill="1" applyBorder="1" applyAlignment="1">
      <alignment horizontal="left" vertical="top"/>
    </xf>
    <xf numFmtId="0" fontId="6" fillId="0" borderId="1" xfId="0" applyFont="1" applyBorder="1" applyAlignment="1">
      <alignment vertical="top" textRotation="255"/>
    </xf>
    <xf numFmtId="0" fontId="0" fillId="2" borderId="1" xfId="0" applyFill="1" applyBorder="1" applyAlignment="1">
      <alignment horizontal="left" vertical="top" wrapText="1"/>
    </xf>
    <xf numFmtId="42" fontId="0" fillId="2" borderId="1" xfId="0" applyNumberFormat="1" applyFill="1" applyBorder="1" applyAlignment="1">
      <alignment horizontal="left" vertical="top"/>
    </xf>
    <xf numFmtId="6" fontId="3" fillId="2" borderId="1" xfId="0" applyNumberFormat="1" applyFont="1" applyFill="1" applyBorder="1" applyAlignment="1">
      <alignment horizontal="left" vertical="top"/>
    </xf>
    <xf numFmtId="44" fontId="0" fillId="2" borderId="1" xfId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6" fontId="3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textRotation="255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5">
    <cellStyle name="Comma 2" xfId="3"/>
    <cellStyle name="Currency" xfId="1" builtinId="4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90" zoomScaleNormal="90" workbookViewId="0">
      <pane ySplit="8" topLeftCell="A27" activePane="bottomLeft" state="frozen"/>
      <selection pane="bottomLeft" activeCell="A42" sqref="A42:E42"/>
    </sheetView>
  </sheetViews>
  <sheetFormatPr defaultColWidth="8.88671875" defaultRowHeight="14.4" x14ac:dyDescent="0.3"/>
  <cols>
    <col min="1" max="1" width="4.44140625" style="2" bestFit="1" customWidth="1"/>
    <col min="2" max="2" width="41.5546875" style="1" customWidth="1"/>
    <col min="3" max="3" width="20.44140625" style="1" hidden="1" customWidth="1"/>
    <col min="4" max="4" width="19.33203125" style="2" bestFit="1" customWidth="1"/>
    <col min="5" max="5" width="4.33203125" style="2" customWidth="1"/>
    <col min="6" max="6" width="17" style="2" bestFit="1" customWidth="1"/>
    <col min="7" max="7" width="15.6640625" style="2" customWidth="1"/>
    <col min="8" max="8" width="13.33203125" style="2" customWidth="1"/>
    <col min="9" max="9" width="13.6640625" style="2" customWidth="1"/>
    <col min="10" max="10" width="14.44140625" style="2" customWidth="1"/>
    <col min="11" max="11" width="14" style="2" customWidth="1"/>
    <col min="12" max="12" width="18" style="2" customWidth="1"/>
    <col min="13" max="16384" width="8.88671875" style="2"/>
  </cols>
  <sheetData>
    <row r="1" spans="1:12" ht="21" customHeight="1" x14ac:dyDescent="0.3">
      <c r="B1" s="33" t="s">
        <v>47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4.4" customHeight="1" x14ac:dyDescent="0.3">
      <c r="A2" s="27" t="s">
        <v>84</v>
      </c>
      <c r="B2" s="27" t="s">
        <v>31</v>
      </c>
      <c r="C2" s="27"/>
      <c r="D2" s="7">
        <v>167000000</v>
      </c>
      <c r="E2" s="34" t="s">
        <v>48</v>
      </c>
      <c r="F2" s="26"/>
      <c r="G2" s="26"/>
    </row>
    <row r="3" spans="1:12" x14ac:dyDescent="0.3">
      <c r="A3" s="27" t="s">
        <v>85</v>
      </c>
      <c r="B3" s="27" t="s">
        <v>56</v>
      </c>
      <c r="C3" s="27"/>
      <c r="D3" s="7">
        <v>3021690</v>
      </c>
      <c r="E3" s="34"/>
      <c r="F3" s="26"/>
      <c r="G3" s="26"/>
    </row>
    <row r="4" spans="1:12" ht="28.8" x14ac:dyDescent="0.3">
      <c r="A4" s="27" t="s">
        <v>86</v>
      </c>
      <c r="B4" s="27" t="s">
        <v>38</v>
      </c>
      <c r="C4" s="27"/>
      <c r="D4" s="7">
        <v>13866000</v>
      </c>
      <c r="E4" s="34"/>
      <c r="F4" s="26"/>
      <c r="G4" s="26"/>
    </row>
    <row r="5" spans="1:12" x14ac:dyDescent="0.3">
      <c r="A5" s="27" t="s">
        <v>87</v>
      </c>
      <c r="B5" s="27" t="s">
        <v>35</v>
      </c>
      <c r="C5" s="27"/>
      <c r="D5" s="7">
        <v>4500000</v>
      </c>
      <c r="E5" s="34"/>
      <c r="F5" s="26"/>
      <c r="G5" s="26"/>
    </row>
    <row r="6" spans="1:12" x14ac:dyDescent="0.3">
      <c r="A6" s="27" t="s">
        <v>88</v>
      </c>
      <c r="B6" s="27" t="s">
        <v>36</v>
      </c>
      <c r="C6" s="27"/>
      <c r="D6" s="7">
        <f>SUM(D2:D5)</f>
        <v>188387690</v>
      </c>
      <c r="E6" s="34"/>
      <c r="F6" s="26"/>
      <c r="G6" s="26"/>
      <c r="I6" s="6"/>
    </row>
    <row r="7" spans="1:12" x14ac:dyDescent="0.3">
      <c r="A7" s="27" t="s">
        <v>89</v>
      </c>
      <c r="B7" s="27" t="s">
        <v>40</v>
      </c>
      <c r="C7" s="27"/>
      <c r="D7" s="30" t="s">
        <v>27</v>
      </c>
      <c r="E7" s="34"/>
      <c r="F7" s="26"/>
      <c r="G7" s="26"/>
    </row>
    <row r="8" spans="1:12" ht="28.8" x14ac:dyDescent="0.3">
      <c r="B8" s="22" t="s">
        <v>55</v>
      </c>
      <c r="C8" s="22" t="s">
        <v>15</v>
      </c>
      <c r="D8" s="22" t="s">
        <v>20</v>
      </c>
      <c r="E8" s="22"/>
      <c r="F8" s="22" t="s">
        <v>2</v>
      </c>
      <c r="G8" s="22" t="s">
        <v>16</v>
      </c>
      <c r="H8" s="22" t="s">
        <v>17</v>
      </c>
      <c r="I8" s="22" t="s">
        <v>45</v>
      </c>
      <c r="J8" s="22" t="s">
        <v>19</v>
      </c>
      <c r="K8" s="22" t="s">
        <v>3</v>
      </c>
      <c r="L8" s="22" t="s">
        <v>4</v>
      </c>
    </row>
    <row r="9" spans="1:12" x14ac:dyDescent="0.3">
      <c r="A9" s="2" t="s">
        <v>61</v>
      </c>
      <c r="B9" s="4" t="s">
        <v>23</v>
      </c>
      <c r="C9" s="3">
        <v>13750000</v>
      </c>
      <c r="D9" s="6">
        <v>13180636</v>
      </c>
      <c r="E9" s="3"/>
      <c r="F9" s="2" t="s">
        <v>9</v>
      </c>
      <c r="G9" s="6">
        <f>C9-H9</f>
        <v>12512500</v>
      </c>
      <c r="H9" s="6">
        <f>C9*0.09</f>
        <v>1237500</v>
      </c>
      <c r="I9" s="6">
        <v>2065090</v>
      </c>
      <c r="J9" s="6">
        <f>I9+H9+G9</f>
        <v>15815090</v>
      </c>
      <c r="K9" s="5">
        <f>D9-J9</f>
        <v>-2634454</v>
      </c>
      <c r="L9" s="12" t="s">
        <v>30</v>
      </c>
    </row>
    <row r="10" spans="1:12" x14ac:dyDescent="0.3">
      <c r="A10" s="2" t="s">
        <v>62</v>
      </c>
      <c r="B10" s="4" t="s">
        <v>52</v>
      </c>
      <c r="C10" s="3"/>
      <c r="D10" s="6"/>
      <c r="E10" s="3"/>
      <c r="G10" s="6"/>
      <c r="H10" s="6"/>
      <c r="I10" s="6"/>
      <c r="J10" s="6" t="s">
        <v>50</v>
      </c>
      <c r="K10" s="5"/>
      <c r="L10" s="12"/>
    </row>
    <row r="11" spans="1:12" x14ac:dyDescent="0.3">
      <c r="A11" s="2" t="s">
        <v>63</v>
      </c>
      <c r="B11" s="4" t="s">
        <v>24</v>
      </c>
      <c r="C11" s="4"/>
      <c r="D11" s="6">
        <v>8175155</v>
      </c>
      <c r="E11" s="3"/>
      <c r="F11" s="2" t="s">
        <v>12</v>
      </c>
      <c r="G11" s="6">
        <v>8648916</v>
      </c>
      <c r="H11" s="6">
        <f>G11*0.1</f>
        <v>864891.60000000009</v>
      </c>
      <c r="I11" s="6">
        <f>J11-(G11+H11)</f>
        <v>2530701.4000000004</v>
      </c>
      <c r="J11" s="6">
        <v>12044509</v>
      </c>
      <c r="K11" s="5">
        <f t="shared" ref="K11:K25" si="0">D11-J11</f>
        <v>-3869354</v>
      </c>
      <c r="L11" s="20" t="s">
        <v>30</v>
      </c>
    </row>
    <row r="12" spans="1:12" ht="28.8" x14ac:dyDescent="0.3">
      <c r="A12" s="2" t="s">
        <v>64</v>
      </c>
      <c r="B12" s="4" t="s">
        <v>1</v>
      </c>
      <c r="C12" s="4"/>
      <c r="D12" s="6">
        <v>10890176</v>
      </c>
      <c r="E12" s="3"/>
      <c r="F12" s="2" t="s">
        <v>18</v>
      </c>
      <c r="G12" s="6">
        <v>9593046</v>
      </c>
      <c r="H12" s="6">
        <f>G12*0.1</f>
        <v>959304.60000000009</v>
      </c>
      <c r="I12" s="6">
        <v>1693526</v>
      </c>
      <c r="J12" s="16">
        <f>I12+H12+G12+G13+H13</f>
        <v>13013320.6</v>
      </c>
      <c r="K12" s="5">
        <f t="shared" si="0"/>
        <v>-2123144.5999999996</v>
      </c>
      <c r="L12" s="21" t="s">
        <v>32</v>
      </c>
    </row>
    <row r="13" spans="1:12" x14ac:dyDescent="0.3">
      <c r="A13" s="2" t="s">
        <v>65</v>
      </c>
      <c r="B13" s="4" t="s">
        <v>37</v>
      </c>
      <c r="C13" s="4"/>
      <c r="D13" s="6"/>
      <c r="E13" s="3"/>
      <c r="G13" s="6">
        <v>767444</v>
      </c>
      <c r="H13" s="6"/>
      <c r="I13" s="6"/>
      <c r="J13" s="16"/>
      <c r="K13" s="5">
        <f t="shared" si="0"/>
        <v>0</v>
      </c>
      <c r="L13" s="21"/>
    </row>
    <row r="14" spans="1:12" ht="28.8" x14ac:dyDescent="0.3">
      <c r="A14" s="2" t="s">
        <v>66</v>
      </c>
      <c r="B14" s="4" t="s">
        <v>42</v>
      </c>
      <c r="C14" s="4"/>
      <c r="D14" s="6">
        <v>14382866</v>
      </c>
      <c r="E14" s="3"/>
      <c r="F14" s="6">
        <v>13762033</v>
      </c>
      <c r="G14" s="6">
        <v>13755000</v>
      </c>
      <c r="H14" s="6">
        <f>G14*0.1</f>
        <v>1375500</v>
      </c>
      <c r="I14" s="6">
        <v>2299976</v>
      </c>
      <c r="J14" s="16">
        <f>I14+H14+G14</f>
        <v>17430476</v>
      </c>
      <c r="K14" s="5">
        <f t="shared" si="0"/>
        <v>-3047610</v>
      </c>
      <c r="L14" s="20" t="s">
        <v>30</v>
      </c>
    </row>
    <row r="15" spans="1:12" x14ac:dyDescent="0.3">
      <c r="A15" s="2" t="s">
        <v>67</v>
      </c>
      <c r="B15" s="18" t="s">
        <v>14</v>
      </c>
      <c r="C15" s="18"/>
      <c r="D15" s="6">
        <v>21207321</v>
      </c>
      <c r="E15" s="19"/>
      <c r="F15" s="16">
        <v>21329797</v>
      </c>
      <c r="G15" s="6">
        <v>19474711</v>
      </c>
      <c r="H15" s="6">
        <v>1944471</v>
      </c>
      <c r="I15" s="6">
        <v>3309733</v>
      </c>
      <c r="J15" s="16">
        <f>I15+H15+G15</f>
        <v>24728915</v>
      </c>
      <c r="K15" s="5">
        <f t="shared" si="0"/>
        <v>-3521594</v>
      </c>
      <c r="L15" s="20" t="s">
        <v>30</v>
      </c>
    </row>
    <row r="16" spans="1:12" x14ac:dyDescent="0.3">
      <c r="A16" s="2" t="s">
        <v>68</v>
      </c>
      <c r="B16" s="18" t="s">
        <v>51</v>
      </c>
      <c r="C16" s="18"/>
      <c r="D16" s="6">
        <v>2000000</v>
      </c>
      <c r="E16" s="19"/>
      <c r="F16" s="17">
        <v>1500000</v>
      </c>
      <c r="H16" s="16"/>
      <c r="I16" s="16">
        <v>500000</v>
      </c>
      <c r="J16" s="5">
        <v>2000000</v>
      </c>
      <c r="K16" s="5">
        <f t="shared" si="0"/>
        <v>0</v>
      </c>
      <c r="L16" s="21" t="s">
        <v>33</v>
      </c>
    </row>
    <row r="17" spans="1:12" x14ac:dyDescent="0.3">
      <c r="A17" s="2" t="s">
        <v>69</v>
      </c>
      <c r="B17" s="1" t="s">
        <v>59</v>
      </c>
      <c r="D17" s="6">
        <v>1000139.8099999998</v>
      </c>
      <c r="E17" s="3"/>
      <c r="F17" s="14"/>
      <c r="G17" s="15"/>
      <c r="H17" s="15"/>
      <c r="I17" s="15"/>
      <c r="J17" s="5">
        <f>SUM(D17:D17)</f>
        <v>1000139.8099999998</v>
      </c>
      <c r="K17" s="5">
        <f t="shared" si="0"/>
        <v>0</v>
      </c>
      <c r="L17" s="21" t="s">
        <v>39</v>
      </c>
    </row>
    <row r="18" spans="1:12" x14ac:dyDescent="0.3">
      <c r="A18" s="2" t="s">
        <v>70</v>
      </c>
      <c r="B18" s="1" t="s">
        <v>28</v>
      </c>
      <c r="D18" s="6">
        <v>750000</v>
      </c>
      <c r="E18" s="3"/>
      <c r="F18" s="14"/>
      <c r="G18" s="15"/>
      <c r="H18" s="15"/>
      <c r="I18" s="15"/>
      <c r="J18" s="3">
        <v>529331</v>
      </c>
      <c r="K18" s="5">
        <f t="shared" si="0"/>
        <v>220669</v>
      </c>
      <c r="L18" s="21" t="s">
        <v>39</v>
      </c>
    </row>
    <row r="19" spans="1:12" x14ac:dyDescent="0.3">
      <c r="A19" s="2" t="s">
        <v>71</v>
      </c>
      <c r="B19" s="4" t="s">
        <v>0</v>
      </c>
      <c r="C19" s="4"/>
      <c r="D19" s="6">
        <v>621945.01</v>
      </c>
      <c r="E19" s="6"/>
      <c r="F19" s="14"/>
      <c r="G19" s="15"/>
      <c r="H19" s="15"/>
      <c r="I19" s="15"/>
      <c r="J19" s="6">
        <f t="shared" ref="J19:J23" si="1">D19</f>
        <v>621945.01</v>
      </c>
      <c r="K19" s="5">
        <f t="shared" si="0"/>
        <v>0</v>
      </c>
      <c r="L19" s="21" t="s">
        <v>39</v>
      </c>
    </row>
    <row r="20" spans="1:12" x14ac:dyDescent="0.3">
      <c r="A20" s="2" t="s">
        <v>72</v>
      </c>
      <c r="B20" s="8" t="s">
        <v>5</v>
      </c>
      <c r="C20" s="8"/>
      <c r="D20" s="6">
        <v>904873.4</v>
      </c>
      <c r="E20" s="6"/>
      <c r="F20" s="14"/>
      <c r="G20" s="15"/>
      <c r="H20" s="15"/>
      <c r="I20" s="15"/>
      <c r="J20" s="6">
        <f t="shared" si="1"/>
        <v>904873.4</v>
      </c>
      <c r="K20" s="5">
        <f t="shared" si="0"/>
        <v>0</v>
      </c>
      <c r="L20" s="21" t="s">
        <v>39</v>
      </c>
    </row>
    <row r="21" spans="1:12" x14ac:dyDescent="0.3">
      <c r="A21" s="2" t="s">
        <v>73</v>
      </c>
      <c r="B21" s="8" t="s">
        <v>6</v>
      </c>
      <c r="C21" s="8"/>
      <c r="D21" s="6">
        <v>465480</v>
      </c>
      <c r="E21" s="6"/>
      <c r="F21" s="14"/>
      <c r="G21" s="15"/>
      <c r="H21" s="15"/>
      <c r="I21" s="15"/>
      <c r="J21" s="6">
        <f t="shared" si="1"/>
        <v>465480</v>
      </c>
      <c r="K21" s="5">
        <f t="shared" si="0"/>
        <v>0</v>
      </c>
      <c r="L21" s="21" t="s">
        <v>39</v>
      </c>
    </row>
    <row r="22" spans="1:12" x14ac:dyDescent="0.3">
      <c r="A22" s="2" t="s">
        <v>74</v>
      </c>
      <c r="B22" s="8" t="s">
        <v>7</v>
      </c>
      <c r="C22" s="8"/>
      <c r="D22" s="6">
        <v>850000</v>
      </c>
      <c r="E22" s="6"/>
      <c r="F22" s="14"/>
      <c r="G22" s="15"/>
      <c r="H22" s="15"/>
      <c r="I22" s="15"/>
      <c r="J22" s="6">
        <f t="shared" si="1"/>
        <v>850000</v>
      </c>
      <c r="K22" s="5">
        <f t="shared" si="0"/>
        <v>0</v>
      </c>
      <c r="L22" s="21" t="s">
        <v>39</v>
      </c>
    </row>
    <row r="23" spans="1:12" x14ac:dyDescent="0.3">
      <c r="A23" s="2" t="s">
        <v>90</v>
      </c>
      <c r="B23" s="9" t="s">
        <v>8</v>
      </c>
      <c r="C23" s="10"/>
      <c r="D23" s="6">
        <v>516750</v>
      </c>
      <c r="E23" s="6"/>
      <c r="F23" s="14"/>
      <c r="G23" s="15"/>
      <c r="H23" s="15"/>
      <c r="I23" s="15"/>
      <c r="J23" s="6">
        <f t="shared" si="1"/>
        <v>516750</v>
      </c>
      <c r="K23" s="5">
        <f t="shared" si="0"/>
        <v>0</v>
      </c>
      <c r="L23" s="21" t="s">
        <v>39</v>
      </c>
    </row>
    <row r="24" spans="1:12" x14ac:dyDescent="0.3">
      <c r="B24" s="27" t="s">
        <v>29</v>
      </c>
      <c r="C24" s="27"/>
      <c r="D24" s="7">
        <f>SUM(D9:D23)</f>
        <v>74945342.220000014</v>
      </c>
      <c r="E24" s="7"/>
      <c r="F24" s="13"/>
      <c r="G24" s="7"/>
      <c r="H24" s="7">
        <f>SUM(H9:H23)</f>
        <v>6381667.2000000002</v>
      </c>
      <c r="I24" s="7"/>
      <c r="J24" s="7">
        <f>SUM(J9:J23)</f>
        <v>89920829.820000008</v>
      </c>
      <c r="K24" s="28">
        <f t="shared" si="0"/>
        <v>-14975487.599999994</v>
      </c>
      <c r="L24" s="7"/>
    </row>
    <row r="25" spans="1:12" ht="3.6" customHeight="1" x14ac:dyDescent="0.3">
      <c r="G25" s="6"/>
      <c r="H25" s="6"/>
      <c r="I25" s="6"/>
      <c r="J25" s="6"/>
      <c r="K25" s="5">
        <f t="shared" si="0"/>
        <v>0</v>
      </c>
      <c r="L25" s="16"/>
    </row>
    <row r="26" spans="1:12" x14ac:dyDescent="0.3">
      <c r="B26" s="22" t="s">
        <v>54</v>
      </c>
      <c r="C26" s="22"/>
      <c r="D26" s="23"/>
      <c r="E26" s="23"/>
      <c r="F26" s="23"/>
      <c r="G26" s="24"/>
      <c r="H26" s="24"/>
      <c r="I26" s="25"/>
      <c r="J26" s="24"/>
      <c r="K26" s="24"/>
      <c r="L26" s="24"/>
    </row>
    <row r="27" spans="1:12" x14ac:dyDescent="0.3">
      <c r="A27" s="2" t="s">
        <v>75</v>
      </c>
      <c r="B27" s="11" t="s">
        <v>10</v>
      </c>
      <c r="C27" s="6">
        <v>13750000</v>
      </c>
      <c r="D27" s="6">
        <v>13735281</v>
      </c>
      <c r="E27" s="6"/>
      <c r="F27" s="14"/>
      <c r="G27" s="15"/>
      <c r="H27" s="15"/>
      <c r="I27" s="15"/>
      <c r="J27" s="6">
        <f>D27</f>
        <v>13735281</v>
      </c>
      <c r="K27" s="5">
        <f t="shared" ref="K27:K32" si="2">D27-J27</f>
        <v>0</v>
      </c>
      <c r="L27" s="16"/>
    </row>
    <row r="28" spans="1:12" x14ac:dyDescent="0.3">
      <c r="A28" s="2" t="s">
        <v>76</v>
      </c>
      <c r="B28" s="2" t="s">
        <v>21</v>
      </c>
      <c r="C28" s="6">
        <v>9440625</v>
      </c>
      <c r="D28" s="6">
        <v>9442433</v>
      </c>
      <c r="E28" s="6"/>
      <c r="F28" s="14"/>
      <c r="G28" s="15"/>
      <c r="H28" s="15"/>
      <c r="I28" s="15"/>
      <c r="J28" s="6">
        <f t="shared" ref="J28:J35" si="3">D28</f>
        <v>9442433</v>
      </c>
      <c r="K28" s="5">
        <f t="shared" si="2"/>
        <v>0</v>
      </c>
      <c r="L28" s="16"/>
    </row>
    <row r="29" spans="1:12" ht="16.5" customHeight="1" x14ac:dyDescent="0.3">
      <c r="A29" s="2" t="s">
        <v>77</v>
      </c>
      <c r="B29" s="2" t="s">
        <v>22</v>
      </c>
      <c r="C29" s="6">
        <v>16366875</v>
      </c>
      <c r="D29" s="6">
        <v>16372248</v>
      </c>
      <c r="E29" s="6"/>
      <c r="F29" s="14"/>
      <c r="G29" s="15"/>
      <c r="H29" s="15"/>
      <c r="I29" s="15"/>
      <c r="J29" s="6">
        <f t="shared" si="3"/>
        <v>16372248</v>
      </c>
      <c r="K29" s="5">
        <f t="shared" si="2"/>
        <v>0</v>
      </c>
      <c r="L29" s="16"/>
    </row>
    <row r="30" spans="1:12" x14ac:dyDescent="0.3">
      <c r="A30" s="2" t="s">
        <v>78</v>
      </c>
      <c r="B30" s="2" t="s">
        <v>11</v>
      </c>
      <c r="C30" s="6">
        <v>2000000</v>
      </c>
      <c r="D30" s="6">
        <v>2000000</v>
      </c>
      <c r="E30" s="6"/>
      <c r="F30" s="14"/>
      <c r="G30" s="15"/>
      <c r="H30" s="15"/>
      <c r="I30" s="15"/>
      <c r="J30" s="6">
        <f t="shared" si="3"/>
        <v>2000000</v>
      </c>
      <c r="K30" s="5">
        <f t="shared" si="2"/>
        <v>0</v>
      </c>
      <c r="L30" s="16"/>
    </row>
    <row r="31" spans="1:12" x14ac:dyDescent="0.3">
      <c r="A31" s="2" t="s">
        <v>79</v>
      </c>
      <c r="B31" s="1" t="s">
        <v>13</v>
      </c>
      <c r="C31" s="6">
        <v>2250000</v>
      </c>
      <c r="D31" s="6">
        <v>2250000</v>
      </c>
      <c r="E31" s="6"/>
      <c r="F31" s="14"/>
      <c r="G31" s="15"/>
      <c r="H31" s="15"/>
      <c r="I31" s="15"/>
      <c r="J31" s="6">
        <f t="shared" si="3"/>
        <v>2250000</v>
      </c>
      <c r="K31" s="5">
        <f t="shared" si="2"/>
        <v>0</v>
      </c>
      <c r="L31" s="16"/>
    </row>
    <row r="32" spans="1:12" x14ac:dyDescent="0.3">
      <c r="B32" s="27" t="s">
        <v>43</v>
      </c>
      <c r="C32" s="7"/>
      <c r="D32" s="7">
        <f>SUM(D27:D31)</f>
        <v>43799962</v>
      </c>
      <c r="E32" s="7"/>
      <c r="F32" s="13"/>
      <c r="G32" s="7"/>
      <c r="H32" s="7"/>
      <c r="I32" s="7"/>
      <c r="J32" s="7">
        <f>SUM(J27:J31)</f>
        <v>43799962</v>
      </c>
      <c r="K32" s="7">
        <f t="shared" si="2"/>
        <v>0</v>
      </c>
      <c r="L32" s="7"/>
    </row>
    <row r="33" spans="1:12" x14ac:dyDescent="0.3">
      <c r="B33" s="22" t="s">
        <v>53</v>
      </c>
      <c r="C33" s="24"/>
      <c r="D33" s="23"/>
      <c r="E33" s="23"/>
      <c r="F33" s="23"/>
      <c r="G33" s="24"/>
      <c r="H33" s="24"/>
      <c r="I33" s="24"/>
      <c r="J33" s="24"/>
      <c r="K33" s="24"/>
      <c r="L33" s="24"/>
    </row>
    <row r="34" spans="1:12" x14ac:dyDescent="0.3">
      <c r="A34" s="2" t="s">
        <v>80</v>
      </c>
      <c r="B34" s="1" t="s">
        <v>25</v>
      </c>
      <c r="C34" s="6">
        <v>16251375</v>
      </c>
      <c r="D34" s="6">
        <v>16188436</v>
      </c>
      <c r="E34" s="6"/>
      <c r="F34" s="14"/>
      <c r="G34" s="15"/>
      <c r="H34" s="15"/>
      <c r="I34" s="15"/>
      <c r="J34" s="6">
        <f t="shared" si="3"/>
        <v>16188436</v>
      </c>
      <c r="K34" s="5">
        <f>D34-J34</f>
        <v>0</v>
      </c>
      <c r="L34" s="16"/>
    </row>
    <row r="35" spans="1:12" ht="15.75" customHeight="1" x14ac:dyDescent="0.3">
      <c r="A35" s="2" t="s">
        <v>81</v>
      </c>
      <c r="B35" s="1" t="s">
        <v>46</v>
      </c>
      <c r="C35" s="6">
        <v>27756375</v>
      </c>
      <c r="D35" s="6">
        <v>27733379</v>
      </c>
      <c r="E35" s="6"/>
      <c r="F35" s="14"/>
      <c r="G35" s="15"/>
      <c r="H35" s="15"/>
      <c r="I35" s="15"/>
      <c r="J35" s="6">
        <f t="shared" si="3"/>
        <v>27733379</v>
      </c>
      <c r="K35" s="5">
        <f>D35-J35</f>
        <v>0</v>
      </c>
      <c r="L35" s="16"/>
    </row>
    <row r="36" spans="1:12" x14ac:dyDescent="0.3">
      <c r="A36" s="2" t="s">
        <v>82</v>
      </c>
      <c r="B36" s="1" t="s">
        <v>13</v>
      </c>
      <c r="C36" s="6">
        <v>2250000</v>
      </c>
      <c r="D36" s="6">
        <v>2250000</v>
      </c>
      <c r="E36" s="6"/>
      <c r="F36" s="14"/>
      <c r="G36" s="15"/>
      <c r="H36" s="15"/>
      <c r="I36" s="15"/>
      <c r="J36" s="6">
        <f>D36</f>
        <v>2250000</v>
      </c>
      <c r="K36" s="5">
        <f>D36-J36</f>
        <v>0</v>
      </c>
      <c r="L36" s="16"/>
    </row>
    <row r="37" spans="1:12" ht="28.8" x14ac:dyDescent="0.3">
      <c r="A37" s="2" t="s">
        <v>83</v>
      </c>
      <c r="B37" s="1" t="s">
        <v>41</v>
      </c>
      <c r="C37" s="6"/>
      <c r="D37" s="6">
        <v>2082880.7799999714</v>
      </c>
      <c r="E37" s="6"/>
      <c r="F37" s="6"/>
      <c r="J37" s="6">
        <f>D37</f>
        <v>2082880.7799999714</v>
      </c>
      <c r="K37" s="6">
        <f>D37-J37</f>
        <v>0</v>
      </c>
      <c r="L37" s="16"/>
    </row>
    <row r="38" spans="1:12" x14ac:dyDescent="0.3">
      <c r="B38" s="27" t="s">
        <v>44</v>
      </c>
      <c r="C38" s="7"/>
      <c r="D38" s="7">
        <f>SUM(D34:D37)</f>
        <v>48254695.779999971</v>
      </c>
      <c r="E38" s="7"/>
      <c r="F38" s="13"/>
      <c r="G38" s="7"/>
      <c r="H38" s="7"/>
      <c r="I38" s="7"/>
      <c r="J38" s="7">
        <f>SUM(J34:J36)</f>
        <v>46171815</v>
      </c>
      <c r="K38" s="7"/>
      <c r="L38" s="7"/>
    </row>
    <row r="39" spans="1:12" x14ac:dyDescent="0.3">
      <c r="B39" s="27" t="s">
        <v>49</v>
      </c>
      <c r="C39" s="7"/>
      <c r="D39" s="7">
        <f>SUM(D24+D32+D38)</f>
        <v>167000000</v>
      </c>
      <c r="E39" s="7"/>
      <c r="F39" s="13"/>
      <c r="G39" s="7"/>
      <c r="H39" s="7"/>
      <c r="I39" s="7"/>
      <c r="J39" s="7">
        <f>SUM(J24+J32+J38)</f>
        <v>179892606.81999999</v>
      </c>
      <c r="K39" s="28">
        <f>D39-J39</f>
        <v>-12892606.819999993</v>
      </c>
      <c r="L39" s="7"/>
    </row>
    <row r="40" spans="1:12" ht="28.8" x14ac:dyDescent="0.3">
      <c r="B40" s="27" t="s">
        <v>34</v>
      </c>
      <c r="C40" s="7"/>
      <c r="D40" s="29">
        <f>D6</f>
        <v>188387690</v>
      </c>
      <c r="E40" s="13"/>
      <c r="F40" s="13"/>
      <c r="G40" s="7"/>
      <c r="H40" s="7"/>
      <c r="I40" s="7"/>
      <c r="J40" s="29">
        <f>SUM(J25+J33+J39)</f>
        <v>179892606.81999999</v>
      </c>
      <c r="K40" s="29">
        <f>D40-J40</f>
        <v>8495083.1800000072</v>
      </c>
      <c r="L40" s="7"/>
    </row>
    <row r="41" spans="1:12" x14ac:dyDescent="0.3">
      <c r="B41" s="1" t="s">
        <v>26</v>
      </c>
      <c r="C41" s="6"/>
      <c r="G41" s="6"/>
      <c r="H41" s="6"/>
      <c r="I41" s="6"/>
      <c r="J41" s="6"/>
      <c r="K41" s="6"/>
      <c r="L41" s="6"/>
    </row>
    <row r="42" spans="1:12" ht="36.6" customHeight="1" x14ac:dyDescent="0.3">
      <c r="A42" s="35" t="s">
        <v>91</v>
      </c>
      <c r="B42" s="36"/>
      <c r="C42" s="36"/>
      <c r="D42" s="36"/>
      <c r="E42" s="37"/>
    </row>
    <row r="43" spans="1:12" x14ac:dyDescent="0.3">
      <c r="B43" s="2"/>
    </row>
  </sheetData>
  <mergeCells count="3">
    <mergeCell ref="B1:L1"/>
    <mergeCell ref="E2:E7"/>
    <mergeCell ref="A42:E42"/>
  </mergeCells>
  <pageMargins left="0.7" right="0.7" top="0.75" bottom="0.75" header="0.3" footer="0.3"/>
  <pageSetup scale="66" orientation="landscape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B1" sqref="B1:B1048576"/>
    </sheetView>
  </sheetViews>
  <sheetFormatPr defaultRowHeight="14.4" x14ac:dyDescent="0.3"/>
  <cols>
    <col min="1" max="1" width="21.6640625" customWidth="1"/>
    <col min="2" max="2" width="17.5546875" customWidth="1"/>
    <col min="3" max="6" width="17.33203125" customWidth="1"/>
  </cols>
  <sheetData>
    <row r="2" spans="1:4" ht="52.2" customHeight="1" x14ac:dyDescent="0.25">
      <c r="A2" s="31" t="s">
        <v>57</v>
      </c>
      <c r="B2" s="31" t="s">
        <v>20</v>
      </c>
      <c r="C2" s="31" t="s">
        <v>19</v>
      </c>
      <c r="D2" s="31" t="s">
        <v>58</v>
      </c>
    </row>
    <row r="3" spans="1:4" ht="51" customHeight="1" x14ac:dyDescent="0.25">
      <c r="A3" s="27" t="s">
        <v>34</v>
      </c>
      <c r="B3" s="32">
        <f>Sheet1!D40</f>
        <v>188387690</v>
      </c>
      <c r="C3" s="32">
        <f>Sheet1!J40</f>
        <v>179892606.81999999</v>
      </c>
      <c r="D3" s="32">
        <f>Sheet1!K40</f>
        <v>8495083.1800000072</v>
      </c>
    </row>
    <row r="8" spans="1:4" ht="45" x14ac:dyDescent="0.25">
      <c r="A8" s="31" t="s">
        <v>57</v>
      </c>
      <c r="B8" s="31" t="s">
        <v>20</v>
      </c>
      <c r="C8" s="31" t="s">
        <v>19</v>
      </c>
      <c r="D8" s="31" t="s">
        <v>58</v>
      </c>
    </row>
    <row r="9" spans="1:4" ht="52.2" customHeight="1" x14ac:dyDescent="0.25">
      <c r="A9" s="27" t="s">
        <v>60</v>
      </c>
      <c r="B9" s="32">
        <v>188387690</v>
      </c>
      <c r="C9" s="32">
        <v>179892606.81999999</v>
      </c>
      <c r="D9" s="32">
        <v>8495083.1800000072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Bennett</dc:creator>
  <cp:lastModifiedBy>Vanessa Meldahl</cp:lastModifiedBy>
  <cp:lastPrinted>2019-12-16T17:34:46Z</cp:lastPrinted>
  <dcterms:created xsi:type="dcterms:W3CDTF">2019-12-10T17:19:43Z</dcterms:created>
  <dcterms:modified xsi:type="dcterms:W3CDTF">2019-12-16T23:10:30Z</dcterms:modified>
</cp:coreProperties>
</file>