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Brian\Desktop\CPC\"/>
    </mc:Choice>
  </mc:AlternateContent>
  <xr:revisionPtr revIDLastSave="0" documentId="8_{92A4B820-A9E9-4582-B024-1DCF251E741E}" xr6:coauthVersionLast="46" xr6:coauthVersionMax="46" xr10:uidLastSave="{00000000-0000-0000-0000-000000000000}"/>
  <bookViews>
    <workbookView xWindow="-110" yWindow="-110" windowWidth="19420" windowHeight="10420" xr2:uid="{00000000-000D-0000-FFFF-FFFF00000000}"/>
  </bookViews>
  <sheets>
    <sheet name="IE Framework" sheetId="2" r:id="rId1"/>
    <sheet name="Strategic Goals (04.16.21)" sheetId="1" r:id="rId2"/>
  </sheets>
  <definedNames>
    <definedName name="_xlnm._FilterDatabase" localSheetId="1" hidden="1">'Strategic Goals (04.16.21)'!$A$2:$AC$47</definedName>
    <definedName name="GEN_01">#REF!</definedName>
    <definedName name="LIST_0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G5" i="1" l="1"/>
  <c r="N30" i="1"/>
  <c r="L38" i="1"/>
  <c r="H5" i="1" l="1"/>
  <c r="I5" i="1" s="1"/>
  <c r="G19" i="1" l="1"/>
  <c r="F29" i="1" l="1"/>
  <c r="G29" i="1" s="1"/>
  <c r="Q29" i="1" s="1"/>
  <c r="R29" i="1" s="1"/>
  <c r="F46" i="1"/>
  <c r="G46" i="1" s="1"/>
  <c r="E45" i="1"/>
  <c r="M45" i="1" s="1"/>
  <c r="N45" i="1" s="1"/>
  <c r="E43" i="1"/>
  <c r="F43" i="1" s="1"/>
  <c r="G41" i="1"/>
  <c r="H41" i="1" s="1"/>
  <c r="F40" i="1"/>
  <c r="M40" i="1" s="1"/>
  <c r="N40" i="1" s="1"/>
  <c r="F39" i="1"/>
  <c r="M38" i="1"/>
  <c r="N38" i="1" s="1"/>
  <c r="G38" i="1"/>
  <c r="H38" i="1" s="1"/>
  <c r="Q38" i="1" s="1"/>
  <c r="F37" i="1"/>
  <c r="F36" i="1"/>
  <c r="F34" i="1"/>
  <c r="E34" i="1"/>
  <c r="D34" i="1"/>
  <c r="C34" i="1"/>
  <c r="B34" i="1"/>
  <c r="O33" i="1"/>
  <c r="E33" i="1"/>
  <c r="D33" i="1"/>
  <c r="C33" i="1"/>
  <c r="B33" i="1"/>
  <c r="D31" i="1"/>
  <c r="C31" i="1"/>
  <c r="B31" i="1"/>
  <c r="G30" i="1"/>
  <c r="Q30" i="1" s="1"/>
  <c r="L29" i="1"/>
  <c r="F26" i="1"/>
  <c r="H25" i="1"/>
  <c r="G24" i="1"/>
  <c r="G23" i="1"/>
  <c r="H20" i="1"/>
  <c r="I20" i="1" s="1"/>
  <c r="H19" i="1"/>
  <c r="Q19" i="1" s="1"/>
  <c r="G18" i="1"/>
  <c r="G17" i="1"/>
  <c r="M17" i="1" s="1"/>
  <c r="F17" i="1"/>
  <c r="E17" i="1"/>
  <c r="D17" i="1"/>
  <c r="C17" i="1"/>
  <c r="B17" i="1"/>
  <c r="E16" i="1"/>
  <c r="D16" i="1"/>
  <c r="C16" i="1"/>
  <c r="B16" i="1"/>
  <c r="H14" i="1"/>
  <c r="G12" i="1"/>
  <c r="M12" i="1" s="1"/>
  <c r="H10" i="1"/>
  <c r="G9" i="1"/>
  <c r="M9" i="1" s="1"/>
  <c r="N9" i="1" s="1"/>
  <c r="G7" i="1"/>
  <c r="M7" i="1" s="1"/>
  <c r="H6" i="1"/>
  <c r="M5" i="1"/>
  <c r="N5" i="1" s="1"/>
  <c r="G4" i="1"/>
  <c r="M4" i="1" s="1"/>
  <c r="H17" i="1" l="1"/>
  <c r="F31" i="1"/>
  <c r="G31" i="1" s="1"/>
  <c r="M31" i="1" s="1"/>
  <c r="N31" i="1" s="1"/>
  <c r="H18" i="1"/>
  <c r="Q18" i="1" s="1"/>
  <c r="R18" i="1" s="1"/>
  <c r="M18" i="1"/>
  <c r="M37" i="1"/>
  <c r="N37" i="1" s="1"/>
  <c r="L37" i="1"/>
  <c r="M39" i="1"/>
  <c r="N39" i="1" s="1"/>
  <c r="L39" i="1"/>
  <c r="Q25" i="1"/>
  <c r="P25" i="1" s="1"/>
  <c r="I25" i="1"/>
  <c r="T25" i="1" s="1"/>
  <c r="G26" i="1"/>
  <c r="M26" i="1" s="1"/>
  <c r="L26" i="1" s="1"/>
  <c r="G37" i="1"/>
  <c r="Q37" i="1" s="1"/>
  <c r="G39" i="1"/>
  <c r="H39" i="1" s="1"/>
  <c r="Q39" i="1" s="1"/>
  <c r="H30" i="1"/>
  <c r="G40" i="1"/>
  <c r="G43" i="1"/>
  <c r="M43" i="1" s="1"/>
  <c r="F45" i="1"/>
  <c r="Q17" i="1"/>
  <c r="I17" i="1"/>
  <c r="T17" i="1" s="1"/>
  <c r="T20" i="1"/>
  <c r="R19" i="1"/>
  <c r="P19" i="1"/>
  <c r="H4" i="1"/>
  <c r="L4" i="1"/>
  <c r="L5" i="1"/>
  <c r="I6" i="1"/>
  <c r="Q6" i="1"/>
  <c r="H7" i="1"/>
  <c r="L7" i="1"/>
  <c r="H9" i="1"/>
  <c r="L9" i="1"/>
  <c r="I10" i="1"/>
  <c r="Q10" i="1"/>
  <c r="H12" i="1"/>
  <c r="L12" i="1"/>
  <c r="I14" i="1"/>
  <c r="Q14" i="1"/>
  <c r="G16" i="1"/>
  <c r="M19" i="1"/>
  <c r="I19" i="1"/>
  <c r="T19" i="1" s="1"/>
  <c r="M23" i="1"/>
  <c r="H23" i="1"/>
  <c r="G36" i="1"/>
  <c r="H36" i="1" s="1"/>
  <c r="Q41" i="1"/>
  <c r="N4" i="1"/>
  <c r="N7" i="1"/>
  <c r="N12" i="1"/>
  <c r="G34" i="1"/>
  <c r="H34" i="1" s="1"/>
  <c r="J20" i="1"/>
  <c r="W20" i="1" s="1"/>
  <c r="Q20" i="1"/>
  <c r="M24" i="1"/>
  <c r="N24" i="1" s="1"/>
  <c r="H24" i="1"/>
  <c r="I24" i="1" s="1"/>
  <c r="T24" i="1" s="1"/>
  <c r="R25" i="1"/>
  <c r="I38" i="1"/>
  <c r="T38" i="1" s="1"/>
  <c r="M29" i="1"/>
  <c r="N29" i="1" s="1"/>
  <c r="L40" i="1"/>
  <c r="H29" i="1"/>
  <c r="F33" i="1"/>
  <c r="L45" i="1"/>
  <c r="H46" i="1"/>
  <c r="I41" i="1"/>
  <c r="T41" i="1" s="1"/>
  <c r="H31" i="1" l="1"/>
  <c r="I31" i="1" s="1"/>
  <c r="T31" i="1" s="1"/>
  <c r="Q31" i="1"/>
  <c r="I18" i="1"/>
  <c r="J18" i="1" s="1"/>
  <c r="W18" i="1" s="1"/>
  <c r="V18" i="1" s="1"/>
  <c r="P45" i="1"/>
  <c r="Q45" i="1"/>
  <c r="O39" i="1"/>
  <c r="I29" i="1"/>
  <c r="W29" i="1" s="1"/>
  <c r="T29" i="1"/>
  <c r="P18" i="1"/>
  <c r="L31" i="1"/>
  <c r="G45" i="1"/>
  <c r="T45" i="1" s="1"/>
  <c r="H43" i="1"/>
  <c r="Q43" i="1" s="1"/>
  <c r="J19" i="1"/>
  <c r="W19" i="1" s="1"/>
  <c r="V19" i="1" s="1"/>
  <c r="H40" i="1"/>
  <c r="Q40" i="1"/>
  <c r="H37" i="1"/>
  <c r="N26" i="1"/>
  <c r="H26" i="1"/>
  <c r="Q26" i="1" s="1"/>
  <c r="R26" i="1" s="1"/>
  <c r="I30" i="1"/>
  <c r="T30" i="1" s="1"/>
  <c r="J25" i="1"/>
  <c r="W25" i="1" s="1"/>
  <c r="U25" i="1"/>
  <c r="S25" i="1"/>
  <c r="J17" i="1"/>
  <c r="W17" i="1" s="1"/>
  <c r="V17" i="1" s="1"/>
  <c r="K20" i="1"/>
  <c r="Z20" i="1" s="1"/>
  <c r="Y20" i="1" s="1"/>
  <c r="P30" i="1"/>
  <c r="R30" i="1"/>
  <c r="P38" i="1"/>
  <c r="R38" i="1"/>
  <c r="Q34" i="1"/>
  <c r="Q23" i="1"/>
  <c r="P14" i="1"/>
  <c r="R14" i="1"/>
  <c r="P10" i="1"/>
  <c r="R10" i="1"/>
  <c r="Q46" i="1"/>
  <c r="M33" i="1"/>
  <c r="N33" i="1" s="1"/>
  <c r="L33" i="1"/>
  <c r="G33" i="1"/>
  <c r="J38" i="1"/>
  <c r="L24" i="1"/>
  <c r="J41" i="1"/>
  <c r="W41" i="1" s="1"/>
  <c r="M36" i="1"/>
  <c r="U19" i="1"/>
  <c r="S19" i="1"/>
  <c r="M16" i="1"/>
  <c r="H16" i="1"/>
  <c r="I12" i="1"/>
  <c r="Q12" i="1"/>
  <c r="I9" i="1"/>
  <c r="Q9" i="1"/>
  <c r="T6" i="1"/>
  <c r="J6" i="1"/>
  <c r="W6" i="1" s="1"/>
  <c r="I4" i="1"/>
  <c r="T4" i="1" s="1"/>
  <c r="Q4" i="1"/>
  <c r="U31" i="1"/>
  <c r="S31" i="1"/>
  <c r="N43" i="1"/>
  <c r="L43" i="1"/>
  <c r="S29" i="1"/>
  <c r="U29" i="1"/>
  <c r="I46" i="1"/>
  <c r="T46" i="1" s="1"/>
  <c r="J24" i="1"/>
  <c r="W24" i="1" s="1"/>
  <c r="R20" i="1"/>
  <c r="P20" i="1"/>
  <c r="I34" i="1"/>
  <c r="T34" i="1" s="1"/>
  <c r="N18" i="1"/>
  <c r="L18" i="1"/>
  <c r="I39" i="1"/>
  <c r="T39" i="1" s="1"/>
  <c r="Q36" i="1"/>
  <c r="I23" i="1"/>
  <c r="T23" i="1" s="1"/>
  <c r="T14" i="1"/>
  <c r="J14" i="1"/>
  <c r="W14" i="1" s="1"/>
  <c r="T10" i="1"/>
  <c r="J10" i="1"/>
  <c r="I7" i="1"/>
  <c r="T7" i="1" s="1"/>
  <c r="Q7" i="1"/>
  <c r="Q5" i="1"/>
  <c r="U20" i="1"/>
  <c r="S20" i="1"/>
  <c r="P17" i="1"/>
  <c r="R17" i="1"/>
  <c r="U24" i="1"/>
  <c r="S24" i="1"/>
  <c r="T18" i="1"/>
  <c r="N19" i="1"/>
  <c r="L19" i="1"/>
  <c r="U41" i="1"/>
  <c r="S41" i="1"/>
  <c r="U38" i="1"/>
  <c r="S38" i="1"/>
  <c r="Q24" i="1"/>
  <c r="V20" i="1"/>
  <c r="X20" i="1"/>
  <c r="P41" i="1"/>
  <c r="R41" i="1"/>
  <c r="I36" i="1"/>
  <c r="T36" i="1" s="1"/>
  <c r="L23" i="1"/>
  <c r="N23" i="1"/>
  <c r="P6" i="1"/>
  <c r="R6" i="1"/>
  <c r="U17" i="1"/>
  <c r="S17" i="1"/>
  <c r="H45" i="1" l="1"/>
  <c r="W45" i="1" s="1"/>
  <c r="X18" i="1"/>
  <c r="J29" i="1"/>
  <c r="J31" i="1"/>
  <c r="W31" i="1" s="1"/>
  <c r="V31" i="1" s="1"/>
  <c r="K18" i="1"/>
  <c r="Z18" i="1" s="1"/>
  <c r="X29" i="1"/>
  <c r="Z29" i="1"/>
  <c r="Y29" i="1" s="1"/>
  <c r="I40" i="1"/>
  <c r="W40" i="1" s="1"/>
  <c r="T40" i="1"/>
  <c r="U40" i="1" s="1"/>
  <c r="I37" i="1"/>
  <c r="T37" i="1"/>
  <c r="U37" i="1" s="1"/>
  <c r="J37" i="1"/>
  <c r="Z37" i="1" s="1"/>
  <c r="I43" i="1"/>
  <c r="T43" i="1" s="1"/>
  <c r="U43" i="1" s="1"/>
  <c r="J30" i="1"/>
  <c r="W30" i="1" s="1"/>
  <c r="X17" i="1"/>
  <c r="X19" i="1"/>
  <c r="K19" i="1"/>
  <c r="Z19" i="1" s="1"/>
  <c r="J7" i="1"/>
  <c r="W7" i="1" s="1"/>
  <c r="V29" i="1"/>
  <c r="P26" i="1"/>
  <c r="H33" i="1"/>
  <c r="Q33" i="1"/>
  <c r="K29" i="1"/>
  <c r="K25" i="1"/>
  <c r="Z25" i="1" s="1"/>
  <c r="I26" i="1"/>
  <c r="J34" i="1"/>
  <c r="W34" i="1" s="1"/>
  <c r="X34" i="1" s="1"/>
  <c r="U30" i="1"/>
  <c r="S30" i="1"/>
  <c r="X25" i="1"/>
  <c r="V25" i="1"/>
  <c r="AA20" i="1"/>
  <c r="K14" i="1"/>
  <c r="Z14" i="1" s="1"/>
  <c r="AA14" i="1" s="1"/>
  <c r="J4" i="1"/>
  <c r="W4" i="1" s="1"/>
  <c r="V4" i="1" s="1"/>
  <c r="K24" i="1"/>
  <c r="Z24" i="1" s="1"/>
  <c r="K6" i="1"/>
  <c r="Z6" i="1" s="1"/>
  <c r="AA6" i="1" s="1"/>
  <c r="K17" i="1"/>
  <c r="Z17" i="1" s="1"/>
  <c r="S40" i="1"/>
  <c r="S14" i="1"/>
  <c r="U14" i="1"/>
  <c r="U46" i="1"/>
  <c r="S46" i="1"/>
  <c r="P43" i="1"/>
  <c r="R43" i="1"/>
  <c r="T9" i="1"/>
  <c r="J9" i="1"/>
  <c r="W9" i="1" s="1"/>
  <c r="J46" i="1"/>
  <c r="W46" i="1" s="1"/>
  <c r="X7" i="1"/>
  <c r="V7" i="1"/>
  <c r="J39" i="1"/>
  <c r="W39" i="1" s="1"/>
  <c r="P29" i="1"/>
  <c r="S18" i="1"/>
  <c r="U18" i="1"/>
  <c r="P31" i="1"/>
  <c r="R31" i="1"/>
  <c r="P5" i="1"/>
  <c r="R5" i="1"/>
  <c r="S7" i="1"/>
  <c r="U7" i="1"/>
  <c r="X14" i="1"/>
  <c r="V14" i="1"/>
  <c r="V34" i="1"/>
  <c r="X24" i="1"/>
  <c r="V24" i="1"/>
  <c r="S4" i="1"/>
  <c r="U4" i="1"/>
  <c r="P9" i="1"/>
  <c r="R9" i="1"/>
  <c r="T12" i="1"/>
  <c r="J12" i="1"/>
  <c r="N16" i="1"/>
  <c r="L16" i="1"/>
  <c r="J36" i="1"/>
  <c r="W36" i="1" s="1"/>
  <c r="R23" i="1"/>
  <c r="P23" i="1"/>
  <c r="K34" i="1"/>
  <c r="Z34" i="1" s="1"/>
  <c r="T5" i="1"/>
  <c r="J5" i="1"/>
  <c r="W5" i="1" s="1"/>
  <c r="R39" i="1"/>
  <c r="P39" i="1"/>
  <c r="U36" i="1"/>
  <c r="S36" i="1"/>
  <c r="P24" i="1"/>
  <c r="R24" i="1"/>
  <c r="W10" i="1"/>
  <c r="K10" i="1"/>
  <c r="Z10" i="1" s="1"/>
  <c r="U23" i="1"/>
  <c r="S23" i="1"/>
  <c r="S39" i="1"/>
  <c r="U39" i="1"/>
  <c r="X6" i="1"/>
  <c r="V6" i="1"/>
  <c r="Q16" i="1"/>
  <c r="V41" i="1"/>
  <c r="X41" i="1"/>
  <c r="J23" i="1"/>
  <c r="W23" i="1" s="1"/>
  <c r="R40" i="1"/>
  <c r="P40" i="1"/>
  <c r="N36" i="1"/>
  <c r="L36" i="1"/>
  <c r="Y24" i="1"/>
  <c r="AA24" i="1"/>
  <c r="AA29" i="1"/>
  <c r="Y18" i="1"/>
  <c r="AA18" i="1"/>
  <c r="K31" i="1"/>
  <c r="Z31" i="1" s="1"/>
  <c r="P7" i="1"/>
  <c r="R7" i="1"/>
  <c r="S10" i="1"/>
  <c r="U10" i="1"/>
  <c r="P36" i="1"/>
  <c r="R36" i="1"/>
  <c r="K41" i="1"/>
  <c r="Z41" i="1" s="1"/>
  <c r="U34" i="1"/>
  <c r="S34" i="1"/>
  <c r="P4" i="1"/>
  <c r="R4" i="1"/>
  <c r="S6" i="1"/>
  <c r="U6" i="1"/>
  <c r="P12" i="1"/>
  <c r="R12" i="1"/>
  <c r="I16" i="1"/>
  <c r="P37" i="1"/>
  <c r="R37" i="1"/>
  <c r="W38" i="1"/>
  <c r="K38" i="1"/>
  <c r="Z38" i="1" s="1"/>
  <c r="P46" i="1"/>
  <c r="R46" i="1"/>
  <c r="K23" i="1"/>
  <c r="Z23" i="1" s="1"/>
  <c r="R34" i="1"/>
  <c r="P34" i="1"/>
  <c r="I45" i="1"/>
  <c r="Z45" i="1" s="1"/>
  <c r="X31" i="1" l="1"/>
  <c r="J43" i="1"/>
  <c r="W43" i="1" s="1"/>
  <c r="J40" i="1"/>
  <c r="Z40" i="1" s="1"/>
  <c r="K46" i="1"/>
  <c r="Z46" i="1" s="1"/>
  <c r="AA46" i="1" s="1"/>
  <c r="K36" i="1"/>
  <c r="Z36" i="1" s="1"/>
  <c r="Y36" i="1" s="1"/>
  <c r="I33" i="1"/>
  <c r="T33" i="1"/>
  <c r="U33" i="1" s="1"/>
  <c r="K37" i="1"/>
  <c r="S37" i="1"/>
  <c r="W37" i="1"/>
  <c r="K30" i="1"/>
  <c r="Z30" i="1" s="1"/>
  <c r="AA30" i="1" s="1"/>
  <c r="S43" i="1"/>
  <c r="K7" i="1"/>
  <c r="Z7" i="1" s="1"/>
  <c r="Y6" i="1"/>
  <c r="Y14" i="1"/>
  <c r="Y19" i="1"/>
  <c r="AA19" i="1"/>
  <c r="Y25" i="1"/>
  <c r="AA25" i="1"/>
  <c r="K9" i="1"/>
  <c r="Z9" i="1" s="1"/>
  <c r="AA9" i="1" s="1"/>
  <c r="T26" i="1"/>
  <c r="J26" i="1"/>
  <c r="X4" i="1"/>
  <c r="K4" i="1"/>
  <c r="Z4" i="1" s="1"/>
  <c r="AA4" i="1" s="1"/>
  <c r="K39" i="1"/>
  <c r="Z39" i="1" s="1"/>
  <c r="AA39" i="1" s="1"/>
  <c r="Y17" i="1"/>
  <c r="AA17" i="1"/>
  <c r="V30" i="1"/>
  <c r="X30" i="1"/>
  <c r="Y41" i="1"/>
  <c r="AA41" i="1"/>
  <c r="R16" i="1"/>
  <c r="P16" i="1"/>
  <c r="R45" i="1"/>
  <c r="T16" i="1"/>
  <c r="J16" i="1"/>
  <c r="W16" i="1" s="1"/>
  <c r="S45" i="1"/>
  <c r="U45" i="1"/>
  <c r="Y46" i="1"/>
  <c r="K5" i="1"/>
  <c r="Z5" i="1" s="1"/>
  <c r="X36" i="1"/>
  <c r="V36" i="1"/>
  <c r="W12" i="1"/>
  <c r="K12" i="1"/>
  <c r="Z12" i="1" s="1"/>
  <c r="V39" i="1"/>
  <c r="X39" i="1"/>
  <c r="S9" i="1"/>
  <c r="U9" i="1"/>
  <c r="Y31" i="1"/>
  <c r="AA31" i="1"/>
  <c r="V43" i="1"/>
  <c r="X43" i="1"/>
  <c r="AA10" i="1"/>
  <c r="Y10" i="1"/>
  <c r="S5" i="1"/>
  <c r="U5" i="1"/>
  <c r="X46" i="1"/>
  <c r="V46" i="1"/>
  <c r="X5" i="1"/>
  <c r="V5" i="1"/>
  <c r="S12" i="1"/>
  <c r="U12" i="1"/>
  <c r="AA36" i="1"/>
  <c r="AA38" i="1"/>
  <c r="Y38" i="1"/>
  <c r="Y23" i="1"/>
  <c r="AA23" i="1"/>
  <c r="X38" i="1"/>
  <c r="V38" i="1"/>
  <c r="P33" i="1"/>
  <c r="R33" i="1"/>
  <c r="V40" i="1"/>
  <c r="X40" i="1"/>
  <c r="V23" i="1"/>
  <c r="X23" i="1"/>
  <c r="AA37" i="1"/>
  <c r="Y37" i="1"/>
  <c r="X10" i="1"/>
  <c r="V10" i="1"/>
  <c r="AA34" i="1"/>
  <c r="Y34" i="1"/>
  <c r="K43" i="1"/>
  <c r="Z43" i="1" s="1"/>
  <c r="X9" i="1"/>
  <c r="V9" i="1"/>
  <c r="J45" i="1"/>
  <c r="Y30" i="1" l="1"/>
  <c r="K40" i="1"/>
  <c r="V37" i="1"/>
  <c r="X37" i="1"/>
  <c r="S33" i="1"/>
  <c r="W33" i="1"/>
  <c r="J33" i="1"/>
  <c r="Z33" i="1" s="1"/>
  <c r="K33" i="1"/>
  <c r="Y33" i="1" s="1"/>
  <c r="Y7" i="1"/>
  <c r="AA7" i="1"/>
  <c r="Y39" i="1"/>
  <c r="AA33" i="1"/>
  <c r="Y9" i="1"/>
  <c r="K16" i="1"/>
  <c r="Z16" i="1" s="1"/>
  <c r="AA16" i="1" s="1"/>
  <c r="W26" i="1"/>
  <c r="K26" i="1"/>
  <c r="Z26" i="1" s="1"/>
  <c r="U26" i="1"/>
  <c r="S26" i="1"/>
  <c r="Y4" i="1"/>
  <c r="K45" i="1"/>
  <c r="AA40" i="1"/>
  <c r="Y40" i="1"/>
  <c r="AA43" i="1"/>
  <c r="Y43" i="1"/>
  <c r="S16" i="1"/>
  <c r="U16" i="1"/>
  <c r="AA12" i="1"/>
  <c r="Y12" i="1"/>
  <c r="X12" i="1"/>
  <c r="V12" i="1"/>
  <c r="AA5" i="1"/>
  <c r="Y5" i="1"/>
  <c r="V16" i="1"/>
  <c r="X16" i="1"/>
  <c r="X33" i="1" l="1"/>
  <c r="V33" i="1"/>
  <c r="Y16" i="1"/>
  <c r="Y26" i="1"/>
  <c r="AA26" i="1"/>
  <c r="V26" i="1"/>
  <c r="X26" i="1"/>
  <c r="Y45" i="1"/>
  <c r="AA45" i="1"/>
  <c r="V45" i="1"/>
  <c r="X45" i="1"/>
</calcChain>
</file>

<file path=xl/sharedStrings.xml><?xml version="1.0" encoding="utf-8"?>
<sst xmlns="http://schemas.openxmlformats.org/spreadsheetml/2006/main" count="147" uniqueCount="70">
  <si>
    <t>Year 2 Targets
2020-2021</t>
  </si>
  <si>
    <t>Year 3 Targets
2021-2022</t>
  </si>
  <si>
    <t>Year 4 Targets
2022-2023</t>
  </si>
  <si>
    <t>Year 5 Targets
2023-24</t>
  </si>
  <si>
    <t>Goals/Metrics</t>
  </si>
  <si>
    <r>
      <rPr>
        <b/>
        <sz val="10"/>
        <rFont val="Calibri"/>
        <family val="2"/>
        <scheme val="minor"/>
      </rPr>
      <t>2014-15</t>
    </r>
  </si>
  <si>
    <r>
      <rPr>
        <b/>
        <sz val="10"/>
        <rFont val="Calibri"/>
        <family val="2"/>
        <scheme val="minor"/>
      </rPr>
      <t>2015-16</t>
    </r>
  </si>
  <si>
    <r>
      <rPr>
        <b/>
        <sz val="10"/>
        <rFont val="Calibri"/>
        <family val="2"/>
        <scheme val="minor"/>
      </rPr>
      <t>2016-17</t>
    </r>
  </si>
  <si>
    <t>2017-18</t>
  </si>
  <si>
    <t>2018-19</t>
  </si>
  <si>
    <t>2019-20</t>
  </si>
  <si>
    <t>2020-21</t>
  </si>
  <si>
    <t>2021-22</t>
  </si>
  <si>
    <t>2022-23</t>
  </si>
  <si>
    <t>2023-24</t>
  </si>
  <si>
    <t>ME</t>
  </si>
  <si>
    <t>AT</t>
  </si>
  <si>
    <t>AS</t>
  </si>
  <si>
    <t>ACTUAL</t>
  </si>
  <si>
    <t>AT Calculation</t>
  </si>
  <si>
    <t xml:space="preserve">ME &amp; AS Calculation </t>
  </si>
  <si>
    <t>Completion</t>
  </si>
  <si>
    <t>TARGET</t>
  </si>
  <si>
    <t>Number of Certificates</t>
  </si>
  <si>
    <t>1.10↑from Mean</t>
  </si>
  <si>
    <r>
      <t>0.9↑&lt; AT &lt; 1.3</t>
    </r>
    <r>
      <rPr>
        <sz val="11"/>
        <color theme="1"/>
        <rFont val="Calibri"/>
        <family val="2"/>
      </rPr>
      <t>↑</t>
    </r>
  </si>
  <si>
    <t>(03.15.21)</t>
  </si>
  <si>
    <t>Number of Degrees 
(without ADT Degrees)(OLD)</t>
  </si>
  <si>
    <r>
      <t>1.10</t>
    </r>
    <r>
      <rPr>
        <sz val="11"/>
        <color theme="1"/>
        <rFont val="Calibri"/>
        <family val="2"/>
      </rPr>
      <t>↑</t>
    </r>
    <r>
      <rPr>
        <sz val="11"/>
        <color theme="1"/>
        <rFont val="Calibri"/>
        <family val="2"/>
        <scheme val="minor"/>
      </rPr>
      <t>from Mean</t>
    </r>
  </si>
  <si>
    <t>Number of Degrees 
(without ADT Degrees)</t>
  </si>
  <si>
    <t>2014-15 (2011 Cohort)</t>
  </si>
  <si>
    <t>2015-16 (2012 Cohort)</t>
  </si>
  <si>
    <t>2016-17 (2013 Cohort)</t>
  </si>
  <si>
    <t>2017-18 (2014 Cohort)</t>
  </si>
  <si>
    <t>2018-19 (2015 Cohort)</t>
  </si>
  <si>
    <t>2019-20 (2016 Cohort)</t>
  </si>
  <si>
    <t>0.9↑&lt; AT &lt; 1.3↑</t>
  </si>
  <si>
    <t>Graduation Rates (IPEDS)</t>
  </si>
  <si>
    <t>Completion Efficiency</t>
  </si>
  <si>
    <t>0.95↓from Mean</t>
  </si>
  <si>
    <t>0.925↓&lt; AT &lt; 1.025↓</t>
  </si>
  <si>
    <t>Time to Degree (Colleague)</t>
  </si>
  <si>
    <t>Units Earned per Degree (SSM)</t>
  </si>
  <si>
    <t>Transfer</t>
  </si>
  <si>
    <t>Number of ADT Degrees (Only)</t>
  </si>
  <si>
    <t>Transfers to UC/CSU</t>
  </si>
  <si>
    <t>1.05↑from Mean</t>
  </si>
  <si>
    <t>Transfers to Other 4-year institutions</t>
  </si>
  <si>
    <t>1.05↑rom Mean</t>
  </si>
  <si>
    <t>Employment</t>
  </si>
  <si>
    <t>Employment Rate</t>
  </si>
  <si>
    <t>1.03↑from Mean</t>
  </si>
  <si>
    <t>0.9↑&lt; AT &lt; 1.1↑</t>
  </si>
  <si>
    <t xml:space="preserve">Median Earnings </t>
  </si>
  <si>
    <t>Exiting CTE Students employed in their Field of Study</t>
  </si>
  <si>
    <t>ME = Minimum Expectation</t>
  </si>
  <si>
    <t>AT = Attainable Goal</t>
  </si>
  <si>
    <t>AS = Aspirational Goal</t>
  </si>
  <si>
    <t>Median Earnings</t>
  </si>
  <si>
    <t>Most Recent Data</t>
  </si>
  <si>
    <t>Note: Metric definitions and baseline data provided by the Chancellor’s Office have been updated as of 03.29.21. Therefore, additional modifications in definitions and/or data may require revision of targets in the future.</t>
  </si>
  <si>
    <t xml:space="preserve">NOTE: Several metrics are based on laggining indicators (e.g.,  Transfers to UC/CSU, Transfers to Other 4-year institutions, Employment Rate and Median Earnings lag up to one year, while Exiting CTE Students employed in their Field of Study lags up to two years) so this assessment is based on most recent data. </t>
  </si>
  <si>
    <t>No DI</t>
  </si>
  <si>
    <t>DI:  American Indian/Alaskan Native, Hawaiian /Pacific Islander, Foster Youth, Some other race</t>
  </si>
  <si>
    <t>DI: Some other race</t>
  </si>
  <si>
    <t>Strategic Plan Year 1 Targets</t>
  </si>
  <si>
    <t>Strategic Plan Year 1 Data</t>
  </si>
  <si>
    <t>DI:  Hawaiian/Pacific Islander, Foster Youth, Some other race</t>
  </si>
  <si>
    <t>Equity Metric</t>
  </si>
  <si>
    <t>DI Data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</si>
</sst>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0"/>
    <numFmt numFmtId="166" formatCode="_(&quot;$&quot;* #,##0_);_(&quot;$&quot;* \(#,##0\);_(&quot;$&quot;* &quot;-&quot;??_);_(@_)"/>
    <numFmt numFmtId="167"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0"/>
      <color rgb="FFFF0000"/>
      <name val="Calibri"/>
      <family val="2"/>
      <scheme val="minor"/>
    </font>
    <font>
      <sz val="11"/>
      <color theme="1"/>
      <name val="Calibri"/>
      <family val="2"/>
    </font>
    <font>
      <sz val="10"/>
      <color rgb="FF000000"/>
      <name val="Calibri"/>
      <family val="2"/>
      <scheme val="minor"/>
    </font>
    <font>
      <sz val="10"/>
      <color theme="9" tint="0.59999389629810485"/>
      <name val="Calibri"/>
      <family val="2"/>
      <scheme val="minor"/>
    </font>
    <font>
      <sz val="11"/>
      <name val="Calibri"/>
      <family val="2"/>
      <scheme val="minor"/>
    </font>
    <font>
      <b/>
      <sz val="10"/>
      <color rgb="FFFF0000"/>
      <name val="Calibri"/>
      <family val="2"/>
      <scheme val="minor"/>
    </font>
    <font>
      <b/>
      <sz val="12"/>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rgb="FFF16F59"/>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9">
    <xf numFmtId="0" fontId="0" fillId="0" borderId="0" xfId="0"/>
    <xf numFmtId="0" fontId="3" fillId="0" borderId="1" xfId="0" applyFont="1" applyFill="1" applyBorder="1" applyAlignment="1">
      <alignment horizontal="center"/>
    </xf>
    <xf numFmtId="0" fontId="4" fillId="0" borderId="6" xfId="0" applyFont="1" applyFill="1" applyBorder="1" applyAlignment="1">
      <alignment horizontal="center" wrapText="1"/>
    </xf>
    <xf numFmtId="0" fontId="4" fillId="0" borderId="3" xfId="0" applyFont="1" applyFill="1" applyBorder="1" applyAlignment="1"/>
    <xf numFmtId="0" fontId="4" fillId="0" borderId="8" xfId="0" applyFont="1" applyFill="1" applyBorder="1" applyAlignment="1"/>
    <xf numFmtId="0" fontId="0" fillId="0" borderId="0" xfId="0" applyAlignment="1">
      <alignment horizontal="center"/>
    </xf>
    <xf numFmtId="0" fontId="4" fillId="0" borderId="1" xfId="0" applyFont="1" applyFill="1" applyBorder="1" applyAlignment="1">
      <alignment horizontal="center"/>
    </xf>
    <xf numFmtId="0" fontId="4" fillId="0" borderId="1" xfId="0" applyFont="1" applyFill="1" applyBorder="1" applyAlignment="1">
      <alignment horizontal="center" wrapText="1"/>
    </xf>
    <xf numFmtId="0" fontId="4" fillId="0" borderId="9" xfId="0" applyFont="1" applyFill="1" applyBorder="1" applyAlignment="1">
      <alignment horizontal="center" wrapText="1"/>
    </xf>
    <xf numFmtId="0" fontId="4" fillId="2" borderId="10" xfId="0" applyFont="1" applyFill="1" applyBorder="1" applyAlignment="1">
      <alignment horizontal="center"/>
    </xf>
    <xf numFmtId="0" fontId="4" fillId="3" borderId="10" xfId="0" applyFont="1" applyFill="1" applyBorder="1" applyAlignment="1">
      <alignment horizontal="center" wrapText="1"/>
    </xf>
    <xf numFmtId="0" fontId="4" fillId="4" borderId="10" xfId="0" applyFont="1" applyFill="1" applyBorder="1" applyAlignment="1">
      <alignment horizontal="center"/>
    </xf>
    <xf numFmtId="0" fontId="4" fillId="5" borderId="1" xfId="0" applyFont="1" applyFill="1" applyBorder="1" applyAlignment="1">
      <alignment horizontal="center"/>
    </xf>
    <xf numFmtId="0" fontId="4" fillId="5" borderId="1" xfId="0" applyFont="1" applyFill="1" applyBorder="1" applyAlignment="1">
      <alignment horizontal="center" wrapText="1"/>
    </xf>
    <xf numFmtId="0" fontId="4" fillId="5" borderId="9" xfId="0" applyFont="1" applyFill="1" applyBorder="1" applyAlignment="1">
      <alignment horizontal="center" wrapText="1"/>
    </xf>
    <xf numFmtId="0" fontId="4" fillId="5" borderId="10" xfId="0" applyFont="1" applyFill="1" applyBorder="1" applyAlignment="1">
      <alignment horizontal="center"/>
    </xf>
    <xf numFmtId="0" fontId="4" fillId="5" borderId="10" xfId="0" applyFont="1" applyFill="1" applyBorder="1" applyAlignment="1">
      <alignment horizontal="center" wrapText="1"/>
    </xf>
    <xf numFmtId="0" fontId="5" fillId="6" borderId="1" xfId="0" applyFont="1" applyFill="1" applyBorder="1" applyAlignment="1">
      <alignment horizontal="left" wrapText="1"/>
    </xf>
    <xf numFmtId="0" fontId="3" fillId="6" borderId="1" xfId="0" applyFont="1" applyFill="1" applyBorder="1" applyAlignment="1">
      <alignment horizontal="center"/>
    </xf>
    <xf numFmtId="3" fontId="6" fillId="6" borderId="1" xfId="0" applyNumberFormat="1" applyFont="1" applyFill="1" applyBorder="1" applyAlignment="1">
      <alignment horizontal="center"/>
    </xf>
    <xf numFmtId="3" fontId="3" fillId="6" borderId="1" xfId="0" applyNumberFormat="1" applyFont="1" applyFill="1" applyBorder="1" applyAlignment="1">
      <alignment horizontal="center"/>
    </xf>
    <xf numFmtId="1" fontId="6" fillId="6" borderId="1" xfId="0" applyNumberFormat="1" applyFont="1" applyFill="1" applyBorder="1" applyAlignment="1">
      <alignment horizontal="center"/>
    </xf>
    <xf numFmtId="1" fontId="7" fillId="6" borderId="1" xfId="2" applyNumberFormat="1" applyFont="1" applyFill="1" applyBorder="1" applyAlignment="1">
      <alignment horizontal="center"/>
    </xf>
    <xf numFmtId="1" fontId="7" fillId="6" borderId="2" xfId="2" applyNumberFormat="1" applyFont="1" applyFill="1" applyBorder="1" applyAlignment="1">
      <alignment horizontal="center"/>
    </xf>
    <xf numFmtId="1" fontId="3" fillId="2" borderId="10" xfId="2" applyNumberFormat="1" applyFont="1" applyFill="1" applyBorder="1" applyAlignment="1">
      <alignment horizontal="center"/>
    </xf>
    <xf numFmtId="1" fontId="6" fillId="3" borderId="10" xfId="0" applyNumberFormat="1" applyFont="1" applyFill="1" applyBorder="1" applyAlignment="1">
      <alignment horizontal="center"/>
    </xf>
    <xf numFmtId="1" fontId="3" fillId="4" borderId="10" xfId="0" applyNumberFormat="1" applyFont="1" applyFill="1" applyBorder="1" applyAlignment="1">
      <alignment horizontal="center"/>
    </xf>
    <xf numFmtId="1" fontId="3" fillId="7" borderId="10" xfId="0" applyNumberFormat="1" applyFont="1" applyFill="1" applyBorder="1" applyAlignment="1">
      <alignment horizontal="center"/>
    </xf>
    <xf numFmtId="1" fontId="3" fillId="2" borderId="10" xfId="0" applyNumberFormat="1" applyFont="1" applyFill="1" applyBorder="1" applyAlignment="1">
      <alignment horizontal="center"/>
    </xf>
    <xf numFmtId="1" fontId="3" fillId="4" borderId="10" xfId="2" applyNumberFormat="1" applyFont="1" applyFill="1" applyBorder="1" applyAlignment="1">
      <alignment horizontal="center"/>
    </xf>
    <xf numFmtId="0" fontId="0" fillId="6" borderId="1" xfId="0" applyFill="1" applyBorder="1" applyAlignment="1">
      <alignment horizontal="left"/>
    </xf>
    <xf numFmtId="1" fontId="3" fillId="8" borderId="10" xfId="0" applyNumberFormat="1" applyFont="1" applyFill="1" applyBorder="1" applyAlignment="1">
      <alignment horizontal="center"/>
    </xf>
    <xf numFmtId="0" fontId="5" fillId="4" borderId="1" xfId="0" applyFont="1" applyFill="1" applyBorder="1" applyAlignment="1">
      <alignment horizontal="left" wrapText="1"/>
    </xf>
    <xf numFmtId="0" fontId="3" fillId="4" borderId="0" xfId="0" applyFont="1" applyFill="1" applyBorder="1" applyAlignment="1">
      <alignment horizontal="center"/>
    </xf>
    <xf numFmtId="3" fontId="6" fillId="4" borderId="1" xfId="0" applyNumberFormat="1" applyFont="1" applyFill="1" applyBorder="1" applyAlignment="1">
      <alignment horizontal="center"/>
    </xf>
    <xf numFmtId="3" fontId="3" fillId="4" borderId="1" xfId="0" applyNumberFormat="1" applyFont="1" applyFill="1" applyBorder="1" applyAlignment="1">
      <alignment horizontal="center"/>
    </xf>
    <xf numFmtId="1" fontId="6" fillId="4" borderId="1" xfId="0" applyNumberFormat="1" applyFont="1" applyFill="1" applyBorder="1" applyAlignment="1">
      <alignment horizontal="center"/>
    </xf>
    <xf numFmtId="1" fontId="6" fillId="8" borderId="1" xfId="2" applyNumberFormat="1" applyFont="1" applyFill="1" applyBorder="1" applyAlignment="1">
      <alignment horizontal="center"/>
    </xf>
    <xf numFmtId="0" fontId="4" fillId="6" borderId="1" xfId="0" applyFont="1" applyFill="1" applyBorder="1" applyAlignment="1">
      <alignment horizontal="left" wrapText="1"/>
    </xf>
    <xf numFmtId="0" fontId="3" fillId="6" borderId="0" xfId="0" applyFont="1" applyFill="1" applyAlignment="1">
      <alignment horizontal="center"/>
    </xf>
    <xf numFmtId="164" fontId="6" fillId="6" borderId="1" xfId="0" applyNumberFormat="1" applyFont="1" applyFill="1" applyBorder="1" applyAlignment="1">
      <alignment horizontal="center" wrapText="1"/>
    </xf>
    <xf numFmtId="164" fontId="9" fillId="6" borderId="1" xfId="0" applyNumberFormat="1" applyFont="1" applyFill="1" applyBorder="1" applyAlignment="1">
      <alignment horizontal="center" wrapText="1"/>
    </xf>
    <xf numFmtId="1" fontId="3" fillId="9" borderId="10" xfId="0" applyNumberFormat="1" applyFont="1" applyFill="1" applyBorder="1" applyAlignment="1">
      <alignment horizontal="center"/>
    </xf>
    <xf numFmtId="1" fontId="6" fillId="9" borderId="1" xfId="2" applyNumberFormat="1" applyFont="1" applyFill="1" applyBorder="1" applyAlignment="1">
      <alignment horizontal="center"/>
    </xf>
    <xf numFmtId="0" fontId="5" fillId="6" borderId="1" xfId="0" applyFont="1" applyFill="1" applyBorder="1" applyAlignment="1">
      <alignment horizontal="center" wrapText="1"/>
    </xf>
    <xf numFmtId="0" fontId="4" fillId="6" borderId="1" xfId="0" applyFont="1" applyFill="1" applyBorder="1" applyAlignment="1">
      <alignment horizontal="center" wrapText="1"/>
    </xf>
    <xf numFmtId="1" fontId="3" fillId="6" borderId="2" xfId="2" applyNumberFormat="1" applyFont="1" applyFill="1" applyBorder="1" applyAlignment="1">
      <alignment horizontal="center"/>
    </xf>
    <xf numFmtId="1" fontId="3" fillId="3" borderId="10" xfId="0" applyNumberFormat="1" applyFont="1" applyFill="1" applyBorder="1" applyAlignment="1">
      <alignment horizontal="center"/>
    </xf>
    <xf numFmtId="9" fontId="3" fillId="6" borderId="1" xfId="0" applyNumberFormat="1" applyFont="1" applyFill="1" applyBorder="1" applyAlignment="1">
      <alignment horizontal="center"/>
    </xf>
    <xf numFmtId="9" fontId="6" fillId="6" borderId="1" xfId="0" applyNumberFormat="1" applyFont="1" applyFill="1" applyBorder="1" applyAlignment="1">
      <alignment horizontal="center"/>
    </xf>
    <xf numFmtId="9" fontId="7" fillId="6" borderId="1" xfId="2" applyNumberFormat="1" applyFont="1" applyFill="1" applyBorder="1" applyAlignment="1">
      <alignment horizontal="center"/>
    </xf>
    <xf numFmtId="9" fontId="7" fillId="6" borderId="2" xfId="2" applyNumberFormat="1" applyFont="1" applyFill="1" applyBorder="1" applyAlignment="1">
      <alignment horizontal="center"/>
    </xf>
    <xf numFmtId="9" fontId="3" fillId="2" borderId="10" xfId="2" applyNumberFormat="1" applyFont="1" applyFill="1" applyBorder="1" applyAlignment="1">
      <alignment horizontal="center"/>
    </xf>
    <xf numFmtId="9" fontId="6" fillId="3" borderId="10" xfId="0" applyNumberFormat="1" applyFont="1" applyFill="1" applyBorder="1" applyAlignment="1">
      <alignment horizontal="center"/>
    </xf>
    <xf numFmtId="9" fontId="3" fillId="4" borderId="10" xfId="0" applyNumberFormat="1" applyFont="1" applyFill="1" applyBorder="1" applyAlignment="1">
      <alignment horizontal="center"/>
    </xf>
    <xf numFmtId="9" fontId="3" fillId="8" borderId="10" xfId="0" applyNumberFormat="1" applyFont="1" applyFill="1" applyBorder="1" applyAlignment="1">
      <alignment horizontal="center"/>
    </xf>
    <xf numFmtId="9" fontId="3" fillId="2" borderId="10" xfId="0" applyNumberFormat="1" applyFont="1" applyFill="1" applyBorder="1" applyAlignment="1">
      <alignment horizontal="center"/>
    </xf>
    <xf numFmtId="9" fontId="3" fillId="3" borderId="10" xfId="0" applyNumberFormat="1" applyFont="1" applyFill="1" applyBorder="1" applyAlignment="1">
      <alignment horizontal="center"/>
    </xf>
    <xf numFmtId="9" fontId="3" fillId="4" borderId="10" xfId="2" applyNumberFormat="1" applyFont="1" applyFill="1" applyBorder="1" applyAlignment="1">
      <alignment horizontal="center"/>
    </xf>
    <xf numFmtId="0" fontId="0" fillId="9" borderId="1" xfId="0" applyFill="1" applyBorder="1" applyAlignment="1">
      <alignment horizontal="left"/>
    </xf>
    <xf numFmtId="165" fontId="3" fillId="6" borderId="1" xfId="0" applyNumberFormat="1" applyFont="1" applyFill="1" applyBorder="1" applyAlignment="1">
      <alignment horizontal="center"/>
    </xf>
    <xf numFmtId="165" fontId="6" fillId="6" borderId="1" xfId="0" applyNumberFormat="1" applyFont="1" applyFill="1" applyBorder="1" applyAlignment="1">
      <alignment horizontal="center"/>
    </xf>
    <xf numFmtId="165" fontId="7" fillId="6" borderId="1" xfId="0" applyNumberFormat="1" applyFont="1" applyFill="1" applyBorder="1" applyAlignment="1">
      <alignment horizontal="center"/>
    </xf>
    <xf numFmtId="165" fontId="7" fillId="6" borderId="2" xfId="0" applyNumberFormat="1" applyFont="1" applyFill="1" applyBorder="1" applyAlignment="1">
      <alignment horizontal="center"/>
    </xf>
    <xf numFmtId="165" fontId="3" fillId="2" borderId="10" xfId="2" applyNumberFormat="1" applyFont="1" applyFill="1" applyBorder="1" applyAlignment="1">
      <alignment horizontal="center"/>
    </xf>
    <xf numFmtId="165" fontId="3" fillId="3" borderId="10" xfId="0" applyNumberFormat="1" applyFont="1" applyFill="1" applyBorder="1" applyAlignment="1">
      <alignment horizontal="center"/>
    </xf>
    <xf numFmtId="165" fontId="3" fillId="4" borderId="10" xfId="0" applyNumberFormat="1" applyFont="1" applyFill="1" applyBorder="1" applyAlignment="1">
      <alignment horizontal="center"/>
    </xf>
    <xf numFmtId="165" fontId="3" fillId="9" borderId="10" xfId="0" applyNumberFormat="1" applyFont="1" applyFill="1" applyBorder="1" applyAlignment="1">
      <alignment horizontal="center"/>
    </xf>
    <xf numFmtId="165" fontId="3" fillId="2" borderId="10" xfId="0" applyNumberFormat="1" applyFont="1" applyFill="1" applyBorder="1" applyAlignment="1">
      <alignment horizontal="center"/>
    </xf>
    <xf numFmtId="165" fontId="3" fillId="4" borderId="10" xfId="2" applyNumberFormat="1" applyFont="1" applyFill="1" applyBorder="1" applyAlignment="1">
      <alignment horizontal="center"/>
    </xf>
    <xf numFmtId="0" fontId="0" fillId="6" borderId="1" xfId="0" applyNumberFormat="1" applyFill="1" applyBorder="1" applyAlignment="1">
      <alignment horizontal="left"/>
    </xf>
    <xf numFmtId="2" fontId="0" fillId="6" borderId="8" xfId="0" applyNumberFormat="1" applyFill="1" applyBorder="1" applyAlignment="1">
      <alignment horizontal="left"/>
    </xf>
    <xf numFmtId="1" fontId="3" fillId="6" borderId="1" xfId="0" applyNumberFormat="1" applyFont="1" applyFill="1" applyBorder="1" applyAlignment="1">
      <alignment horizontal="center"/>
    </xf>
    <xf numFmtId="165" fontId="6" fillId="3" borderId="10" xfId="0" applyNumberFormat="1" applyFont="1" applyFill="1" applyBorder="1" applyAlignment="1">
      <alignment horizontal="center"/>
    </xf>
    <xf numFmtId="165" fontId="3" fillId="7" borderId="10" xfId="0" applyNumberFormat="1" applyFont="1" applyFill="1" applyBorder="1" applyAlignment="1">
      <alignment horizontal="center"/>
    </xf>
    <xf numFmtId="0" fontId="0" fillId="9" borderId="1" xfId="0" applyNumberFormat="1" applyFill="1" applyBorder="1" applyAlignment="1">
      <alignment horizontal="left"/>
    </xf>
    <xf numFmtId="1" fontId="4" fillId="6" borderId="1" xfId="0" applyNumberFormat="1" applyFont="1" applyFill="1" applyBorder="1" applyAlignment="1">
      <alignment horizontal="center"/>
    </xf>
    <xf numFmtId="1" fontId="5" fillId="6" borderId="1" xfId="0" applyNumberFormat="1" applyFont="1" applyFill="1" applyBorder="1" applyAlignment="1">
      <alignment horizontal="center"/>
    </xf>
    <xf numFmtId="165" fontId="5" fillId="6" borderId="1" xfId="0" applyNumberFormat="1" applyFont="1" applyFill="1" applyBorder="1" applyAlignment="1">
      <alignment horizontal="center"/>
    </xf>
    <xf numFmtId="1" fontId="4" fillId="4" borderId="1" xfId="0" applyNumberFormat="1" applyFont="1" applyFill="1" applyBorder="1" applyAlignment="1">
      <alignment horizontal="center"/>
    </xf>
    <xf numFmtId="1" fontId="5" fillId="4" borderId="1" xfId="0" applyNumberFormat="1" applyFont="1" applyFill="1" applyBorder="1" applyAlignment="1">
      <alignment horizontal="center"/>
    </xf>
    <xf numFmtId="165" fontId="5" fillId="4" borderId="1" xfId="0" applyNumberFormat="1" applyFont="1" applyFill="1" applyBorder="1" applyAlignment="1">
      <alignment horizontal="center"/>
    </xf>
    <xf numFmtId="0" fontId="0" fillId="6" borderId="0" xfId="0" applyFill="1" applyAlignment="1">
      <alignment horizontal="center"/>
    </xf>
    <xf numFmtId="0" fontId="3" fillId="6" borderId="1" xfId="0" applyNumberFormat="1" applyFont="1" applyFill="1" applyBorder="1" applyAlignment="1">
      <alignment horizontal="center"/>
    </xf>
    <xf numFmtId="0" fontId="6" fillId="8" borderId="10" xfId="2" applyNumberFormat="1" applyFont="1" applyFill="1" applyBorder="1" applyAlignment="1">
      <alignment horizontal="center"/>
    </xf>
    <xf numFmtId="0" fontId="0" fillId="4" borderId="0" xfId="0" applyFill="1" applyAlignment="1">
      <alignment horizontal="center"/>
    </xf>
    <xf numFmtId="0" fontId="3" fillId="4" borderId="1" xfId="0" applyNumberFormat="1" applyFont="1" applyFill="1" applyBorder="1" applyAlignment="1">
      <alignment horizontal="center"/>
    </xf>
    <xf numFmtId="1" fontId="6" fillId="4" borderId="1" xfId="2" applyNumberFormat="1" applyFont="1" applyFill="1" applyBorder="1" applyAlignment="1">
      <alignment horizontal="center"/>
    </xf>
    <xf numFmtId="1" fontId="7" fillId="6" borderId="2" xfId="0" applyNumberFormat="1" applyFont="1" applyFill="1" applyBorder="1" applyAlignment="1">
      <alignment horizontal="center"/>
    </xf>
    <xf numFmtId="1" fontId="10" fillId="6" borderId="1" xfId="2" applyNumberFormat="1" applyFont="1" applyFill="1" applyBorder="1" applyAlignment="1">
      <alignment horizontal="center"/>
    </xf>
    <xf numFmtId="1" fontId="7" fillId="6" borderId="1" xfId="0" applyNumberFormat="1" applyFont="1" applyFill="1" applyBorder="1" applyAlignment="1">
      <alignment horizontal="center"/>
    </xf>
    <xf numFmtId="1" fontId="3" fillId="2" borderId="11" xfId="2" applyNumberFormat="1" applyFont="1" applyFill="1" applyBorder="1" applyAlignment="1">
      <alignment horizontal="center"/>
    </xf>
    <xf numFmtId="1" fontId="6" fillId="3" borderId="11" xfId="0" applyNumberFormat="1" applyFont="1" applyFill="1" applyBorder="1" applyAlignment="1">
      <alignment horizontal="center"/>
    </xf>
    <xf numFmtId="1" fontId="3" fillId="4" borderId="1" xfId="0" applyNumberFormat="1" applyFont="1" applyFill="1" applyBorder="1" applyAlignment="1">
      <alignment horizontal="center"/>
    </xf>
    <xf numFmtId="1" fontId="6" fillId="6" borderId="1" xfId="2" applyNumberFormat="1" applyFont="1" applyFill="1" applyBorder="1" applyAlignment="1">
      <alignment horizontal="center"/>
    </xf>
    <xf numFmtId="9" fontId="7" fillId="6" borderId="9" xfId="2" applyNumberFormat="1" applyFont="1" applyFill="1" applyBorder="1" applyAlignment="1">
      <alignment horizontal="center"/>
    </xf>
    <xf numFmtId="9" fontId="3" fillId="7" borderId="10" xfId="0" applyNumberFormat="1" applyFont="1" applyFill="1" applyBorder="1" applyAlignment="1">
      <alignment horizontal="center"/>
    </xf>
    <xf numFmtId="0" fontId="0" fillId="0" borderId="0" xfId="0" applyFill="1" applyAlignment="1">
      <alignment horizontal="center"/>
    </xf>
    <xf numFmtId="9" fontId="4" fillId="6" borderId="1" xfId="0" applyNumberFormat="1" applyFont="1" applyFill="1" applyBorder="1" applyAlignment="1">
      <alignment horizontal="center"/>
    </xf>
    <xf numFmtId="9" fontId="5" fillId="6" borderId="1" xfId="0" applyNumberFormat="1" applyFont="1" applyFill="1" applyBorder="1" applyAlignment="1">
      <alignment horizontal="center"/>
    </xf>
    <xf numFmtId="9" fontId="10" fillId="6" borderId="1" xfId="2" applyNumberFormat="1" applyFont="1" applyFill="1" applyBorder="1" applyAlignment="1">
      <alignment horizontal="center"/>
    </xf>
    <xf numFmtId="166" fontId="3" fillId="6" borderId="1" xfId="1" applyNumberFormat="1" applyFont="1" applyFill="1" applyBorder="1" applyAlignment="1">
      <alignment horizontal="center"/>
    </xf>
    <xf numFmtId="166" fontId="6" fillId="6" borderId="1" xfId="1" applyNumberFormat="1" applyFont="1" applyFill="1" applyBorder="1" applyAlignment="1">
      <alignment horizontal="center"/>
    </xf>
    <xf numFmtId="166" fontId="7" fillId="6" borderId="1" xfId="1" applyNumberFormat="1" applyFont="1" applyFill="1" applyBorder="1" applyAlignment="1">
      <alignment horizontal="center"/>
    </xf>
    <xf numFmtId="166" fontId="10" fillId="6" borderId="1" xfId="1" applyNumberFormat="1" applyFont="1" applyFill="1" applyBorder="1" applyAlignment="1">
      <alignment horizontal="center"/>
    </xf>
    <xf numFmtId="166" fontId="3" fillId="4" borderId="10" xfId="1" applyNumberFormat="1" applyFont="1" applyFill="1" applyBorder="1" applyAlignment="1">
      <alignment horizontal="center"/>
    </xf>
    <xf numFmtId="166" fontId="3" fillId="2" borderId="10" xfId="1" applyNumberFormat="1" applyFont="1" applyFill="1" applyBorder="1" applyAlignment="1">
      <alignment horizontal="center"/>
    </xf>
    <xf numFmtId="166" fontId="6" fillId="3" borderId="10" xfId="1" applyNumberFormat="1" applyFont="1" applyFill="1" applyBorder="1" applyAlignment="1">
      <alignment horizontal="center"/>
    </xf>
    <xf numFmtId="166" fontId="4" fillId="6" borderId="1" xfId="1" applyNumberFormat="1" applyFont="1" applyFill="1" applyBorder="1" applyAlignment="1">
      <alignment horizontal="center"/>
    </xf>
    <xf numFmtId="166" fontId="5" fillId="6" borderId="1" xfId="1" applyNumberFormat="1" applyFont="1" applyFill="1" applyBorder="1" applyAlignment="1">
      <alignment horizontal="center"/>
    </xf>
    <xf numFmtId="166" fontId="4" fillId="4" borderId="1" xfId="1" applyNumberFormat="1" applyFont="1" applyFill="1" applyBorder="1" applyAlignment="1">
      <alignment horizontal="center"/>
    </xf>
    <xf numFmtId="166" fontId="5" fillId="4" borderId="1" xfId="1" applyNumberFormat="1" applyFont="1" applyFill="1" applyBorder="1" applyAlignment="1">
      <alignment horizontal="center"/>
    </xf>
    <xf numFmtId="166" fontId="3" fillId="7" borderId="10" xfId="1" applyNumberFormat="1" applyFont="1" applyFill="1" applyBorder="1" applyAlignment="1">
      <alignment horizontal="center"/>
    </xf>
    <xf numFmtId="167" fontId="3" fillId="6" borderId="1" xfId="0" applyNumberFormat="1" applyFont="1" applyFill="1" applyBorder="1" applyAlignment="1">
      <alignment horizontal="center"/>
    </xf>
    <xf numFmtId="167" fontId="6" fillId="6" borderId="1" xfId="0" applyNumberFormat="1" applyFont="1" applyFill="1" applyBorder="1" applyAlignment="1">
      <alignment horizontal="center"/>
    </xf>
    <xf numFmtId="167" fontId="7" fillId="6" borderId="1" xfId="0" applyNumberFormat="1" applyFont="1" applyFill="1" applyBorder="1" applyAlignment="1">
      <alignment horizontal="center"/>
    </xf>
    <xf numFmtId="167" fontId="3" fillId="2" borderId="10" xfId="2" applyNumberFormat="1" applyFont="1" applyFill="1" applyBorder="1" applyAlignment="1">
      <alignment horizontal="center"/>
    </xf>
    <xf numFmtId="167" fontId="6" fillId="3" borderId="10" xfId="0" applyNumberFormat="1" applyFont="1" applyFill="1" applyBorder="1" applyAlignment="1">
      <alignment horizontal="center"/>
    </xf>
    <xf numFmtId="167" fontId="3" fillId="4" borderId="10" xfId="0" applyNumberFormat="1" applyFont="1" applyFill="1" applyBorder="1" applyAlignment="1">
      <alignment horizontal="center"/>
    </xf>
    <xf numFmtId="167" fontId="3" fillId="7" borderId="10" xfId="0" applyNumberFormat="1" applyFont="1" applyFill="1" applyBorder="1" applyAlignment="1">
      <alignment horizontal="center"/>
    </xf>
    <xf numFmtId="167" fontId="3" fillId="2" borderId="10" xfId="0" applyNumberFormat="1" applyFont="1" applyFill="1" applyBorder="1" applyAlignment="1">
      <alignment horizontal="center"/>
    </xf>
    <xf numFmtId="167" fontId="3" fillId="4" borderId="10" xfId="2" applyNumberFormat="1" applyFont="1" applyFill="1" applyBorder="1" applyAlignment="1">
      <alignment horizontal="center"/>
    </xf>
    <xf numFmtId="167" fontId="10" fillId="6" borderId="1" xfId="0" applyNumberFormat="1" applyFont="1" applyFill="1" applyBorder="1" applyAlignment="1">
      <alignment horizontal="center"/>
    </xf>
    <xf numFmtId="167" fontId="7" fillId="6" borderId="2" xfId="0" applyNumberFormat="1" applyFont="1" applyFill="1" applyBorder="1" applyAlignment="1">
      <alignment horizontal="center"/>
    </xf>
    <xf numFmtId="167" fontId="6" fillId="8" borderId="10" xfId="0" applyNumberFormat="1" applyFont="1" applyFill="1" applyBorder="1" applyAlignment="1">
      <alignment horizontal="center"/>
    </xf>
    <xf numFmtId="0" fontId="0" fillId="6" borderId="0" xfId="0" applyFill="1" applyBorder="1" applyAlignment="1">
      <alignment horizontal="left"/>
    </xf>
    <xf numFmtId="167" fontId="3" fillId="4" borderId="0" xfId="0" applyNumberFormat="1" applyFont="1" applyFill="1" applyBorder="1" applyAlignment="1">
      <alignment horizontal="center"/>
    </xf>
    <xf numFmtId="167" fontId="6" fillId="4" borderId="0" xfId="0" applyNumberFormat="1" applyFont="1" applyFill="1" applyBorder="1" applyAlignment="1">
      <alignment horizontal="center"/>
    </xf>
    <xf numFmtId="167" fontId="3" fillId="2" borderId="0" xfId="2" applyNumberFormat="1" applyFont="1" applyFill="1" applyBorder="1" applyAlignment="1">
      <alignment horizontal="center"/>
    </xf>
    <xf numFmtId="167" fontId="6" fillId="3" borderId="0" xfId="0" applyNumberFormat="1" applyFont="1" applyFill="1" applyBorder="1" applyAlignment="1">
      <alignment horizontal="center"/>
    </xf>
    <xf numFmtId="167" fontId="3" fillId="7" borderId="0" xfId="0" applyNumberFormat="1" applyFont="1" applyFill="1" applyBorder="1" applyAlignment="1">
      <alignment horizontal="center"/>
    </xf>
    <xf numFmtId="0" fontId="0" fillId="0" borderId="0" xfId="0" applyAlignment="1">
      <alignment horizontal="left"/>
    </xf>
    <xf numFmtId="0" fontId="2" fillId="0" borderId="0" xfId="0" applyFont="1" applyAlignment="1">
      <alignment horizontal="left"/>
    </xf>
    <xf numFmtId="0" fontId="0" fillId="10" borderId="0" xfId="0" applyFill="1"/>
    <xf numFmtId="166" fontId="0" fillId="0" borderId="0" xfId="0" applyNumberFormat="1" applyAlignment="1">
      <alignment horizontal="center"/>
    </xf>
    <xf numFmtId="166" fontId="3" fillId="11" borderId="10" xfId="1" applyNumberFormat="1" applyFont="1" applyFill="1" applyBorder="1" applyAlignment="1">
      <alignment horizontal="center"/>
    </xf>
    <xf numFmtId="9" fontId="3" fillId="11" borderId="10" xfId="0" applyNumberFormat="1" applyFont="1" applyFill="1" applyBorder="1" applyAlignment="1">
      <alignment horizontal="center"/>
    </xf>
    <xf numFmtId="0" fontId="5" fillId="5" borderId="10" xfId="0" applyFont="1" applyFill="1" applyBorder="1" applyAlignment="1">
      <alignment horizontal="center"/>
    </xf>
    <xf numFmtId="0" fontId="5" fillId="5" borderId="1" xfId="0" applyFont="1" applyFill="1" applyBorder="1" applyAlignment="1">
      <alignment horizontal="center"/>
    </xf>
    <xf numFmtId="0" fontId="11" fillId="6" borderId="1" xfId="0" applyNumberFormat="1" applyFont="1" applyFill="1" applyBorder="1" applyAlignment="1">
      <alignment horizontal="left"/>
    </xf>
    <xf numFmtId="0" fontId="11" fillId="6" borderId="1" xfId="0" applyFont="1" applyFill="1" applyBorder="1" applyAlignment="1">
      <alignment horizontal="left"/>
    </xf>
    <xf numFmtId="0" fontId="11" fillId="6" borderId="0" xfId="0" applyFont="1" applyFill="1" applyBorder="1" applyAlignment="1">
      <alignment horizontal="left"/>
    </xf>
    <xf numFmtId="165" fontId="3" fillId="11" borderId="10" xfId="0" applyNumberFormat="1" applyFont="1" applyFill="1" applyBorder="1" applyAlignment="1">
      <alignment horizontal="center"/>
    </xf>
    <xf numFmtId="1" fontId="3" fillId="12" borderId="10" xfId="0" applyNumberFormat="1" applyFont="1" applyFill="1" applyBorder="1" applyAlignment="1">
      <alignment horizontal="center"/>
    </xf>
    <xf numFmtId="9" fontId="3" fillId="12" borderId="10" xfId="0" applyNumberFormat="1" applyFont="1" applyFill="1" applyBorder="1" applyAlignment="1">
      <alignment horizontal="center"/>
    </xf>
    <xf numFmtId="165" fontId="3" fillId="12" borderId="10" xfId="0" applyNumberFormat="1" applyFont="1" applyFill="1" applyBorder="1" applyAlignment="1">
      <alignment horizontal="center"/>
    </xf>
    <xf numFmtId="0" fontId="4" fillId="12" borderId="10" xfId="0" applyFont="1" applyFill="1" applyBorder="1" applyAlignment="1">
      <alignment horizontal="center"/>
    </xf>
    <xf numFmtId="9" fontId="3" fillId="12" borderId="10" xfId="2" applyFont="1" applyFill="1" applyBorder="1" applyAlignment="1">
      <alignment horizontal="center"/>
    </xf>
    <xf numFmtId="166" fontId="3" fillId="12" borderId="10" xfId="1" applyNumberFormat="1" applyFont="1" applyFill="1" applyBorder="1" applyAlignment="1">
      <alignment horizontal="center"/>
    </xf>
    <xf numFmtId="167" fontId="3" fillId="12" borderId="10" xfId="2" applyNumberFormat="1" applyFont="1" applyFill="1" applyBorder="1" applyAlignment="1">
      <alignment horizontal="center"/>
    </xf>
    <xf numFmtId="0" fontId="12" fillId="5" borderId="10" xfId="0" applyFont="1" applyFill="1" applyBorder="1" applyAlignment="1">
      <alignment horizontal="center"/>
    </xf>
    <xf numFmtId="9" fontId="10" fillId="4" borderId="1" xfId="2" applyNumberFormat="1" applyFont="1" applyFill="1" applyBorder="1" applyAlignment="1">
      <alignment horizontal="center"/>
    </xf>
    <xf numFmtId="0" fontId="13" fillId="0" borderId="0" xfId="0" applyFont="1" applyFill="1" applyBorder="1" applyAlignment="1">
      <alignment vertical="top" wrapText="1"/>
    </xf>
    <xf numFmtId="1" fontId="10" fillId="6" borderId="2" xfId="2" applyNumberFormat="1" applyFont="1" applyFill="1" applyBorder="1" applyAlignment="1">
      <alignment horizontal="center"/>
    </xf>
    <xf numFmtId="0" fontId="4" fillId="5" borderId="2" xfId="0" applyFont="1" applyFill="1" applyBorder="1" applyAlignment="1">
      <alignment horizontal="center" wrapText="1"/>
    </xf>
    <xf numFmtId="9" fontId="7" fillId="0" borderId="1" xfId="2" applyNumberFormat="1" applyFont="1" applyFill="1" applyBorder="1" applyAlignment="1">
      <alignment horizontal="center"/>
    </xf>
    <xf numFmtId="9" fontId="7" fillId="0" borderId="2" xfId="2" applyNumberFormat="1" applyFont="1" applyFill="1" applyBorder="1" applyAlignment="1">
      <alignment horizontal="center"/>
    </xf>
    <xf numFmtId="0" fontId="0" fillId="6" borderId="1" xfId="0"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5" borderId="7" xfId="0" applyFont="1" applyFill="1" applyBorder="1" applyAlignment="1">
      <alignment horizontal="center"/>
    </xf>
    <xf numFmtId="0" fontId="4" fillId="0" borderId="5" xfId="0" applyFont="1" applyFill="1" applyBorder="1" applyAlignment="1">
      <alignment horizontal="center" wrapText="1"/>
    </xf>
    <xf numFmtId="0" fontId="4" fillId="0" borderId="6" xfId="0" applyFont="1" applyFill="1" applyBorder="1" applyAlignment="1">
      <alignment horizontal="center" wrapText="1"/>
    </xf>
    <xf numFmtId="0" fontId="4" fillId="0" borderId="7" xfId="0" applyFont="1" applyFill="1" applyBorder="1" applyAlignment="1">
      <alignment horizontal="center" wrapText="1"/>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5" fillId="6" borderId="12" xfId="0" applyFont="1" applyFill="1" applyBorder="1" applyAlignment="1">
      <alignment horizontal="left" vertical="center" wrapText="1" indent="4"/>
    </xf>
    <xf numFmtId="0" fontId="5" fillId="6" borderId="13" xfId="0" applyFont="1" applyFill="1" applyBorder="1" applyAlignment="1">
      <alignment horizontal="left" vertical="center" wrapText="1" indent="4"/>
    </xf>
    <xf numFmtId="0" fontId="5" fillId="6" borderId="14" xfId="0" applyFont="1" applyFill="1" applyBorder="1" applyAlignment="1">
      <alignment horizontal="left" vertical="center" wrapText="1" indent="4"/>
    </xf>
    <xf numFmtId="1" fontId="6" fillId="0" borderId="5" xfId="2" applyNumberFormat="1" applyFont="1" applyFill="1" applyBorder="1" applyAlignment="1">
      <alignment horizontal="left" vertical="top" wrapText="1"/>
    </xf>
    <xf numFmtId="1" fontId="6" fillId="0" borderId="6" xfId="2" applyNumberFormat="1" applyFont="1" applyFill="1" applyBorder="1" applyAlignment="1">
      <alignment horizontal="left" vertical="top" wrapText="1"/>
    </xf>
    <xf numFmtId="1" fontId="6" fillId="0" borderId="7" xfId="2" applyNumberFormat="1" applyFont="1" applyFill="1" applyBorder="1" applyAlignment="1">
      <alignment horizontal="left" vertical="top" wrapText="1"/>
    </xf>
    <xf numFmtId="9" fontId="3" fillId="0" borderId="5" xfId="2" applyNumberFormat="1" applyFont="1" applyFill="1" applyBorder="1" applyAlignment="1">
      <alignment horizontal="left"/>
    </xf>
    <xf numFmtId="9" fontId="3" fillId="0" borderId="6" xfId="2" applyNumberFormat="1" applyFont="1" applyFill="1" applyBorder="1" applyAlignment="1">
      <alignment horizontal="left"/>
    </xf>
    <xf numFmtId="9" fontId="3" fillId="0" borderId="7" xfId="2" applyNumberFormat="1" applyFont="1" applyFill="1" applyBorder="1" applyAlignment="1">
      <alignment horizontal="left"/>
    </xf>
    <xf numFmtId="165" fontId="3" fillId="0" borderId="5" xfId="2" applyNumberFormat="1" applyFont="1" applyFill="1" applyBorder="1" applyAlignment="1">
      <alignment horizontal="left" wrapText="1"/>
    </xf>
    <xf numFmtId="165" fontId="3" fillId="0" borderId="6" xfId="2" applyNumberFormat="1" applyFont="1" applyFill="1" applyBorder="1" applyAlignment="1">
      <alignment horizontal="left" wrapText="1"/>
    </xf>
    <xf numFmtId="165" fontId="3" fillId="0" borderId="7" xfId="2" applyNumberFormat="1" applyFont="1" applyFill="1" applyBorder="1" applyAlignment="1">
      <alignment horizontal="left" wrapText="1"/>
    </xf>
    <xf numFmtId="0" fontId="0" fillId="0" borderId="0" xfId="0" applyAlignment="1">
      <alignment horizontal="left" vertical="top" wrapText="1"/>
    </xf>
    <xf numFmtId="0" fontId="4" fillId="0" borderId="5" xfId="0" applyFont="1" applyFill="1" applyBorder="1" applyAlignment="1">
      <alignment horizontal="left" wrapText="1"/>
    </xf>
    <xf numFmtId="0" fontId="4" fillId="0" borderId="6" xfId="0" applyFont="1" applyFill="1" applyBorder="1" applyAlignment="1">
      <alignment horizontal="left" wrapText="1"/>
    </xf>
    <xf numFmtId="0" fontId="4" fillId="0" borderId="7" xfId="0" applyFont="1" applyFill="1" applyBorder="1" applyAlignment="1">
      <alignment horizontal="left" wrapText="1"/>
    </xf>
    <xf numFmtId="1" fontId="3" fillId="0" borderId="5" xfId="2" applyNumberFormat="1" applyFont="1" applyFill="1" applyBorder="1" applyAlignment="1">
      <alignment horizontal="left"/>
    </xf>
    <xf numFmtId="1" fontId="3" fillId="0" borderId="6" xfId="2" applyNumberFormat="1" applyFont="1" applyFill="1" applyBorder="1" applyAlignment="1">
      <alignment horizontal="left"/>
    </xf>
    <xf numFmtId="1" fontId="3" fillId="0" borderId="7" xfId="2" applyNumberFormat="1" applyFont="1" applyFill="1" applyBorder="1" applyAlignment="1">
      <alignment horizontal="left"/>
    </xf>
    <xf numFmtId="167" fontId="3" fillId="0" borderId="5" xfId="2" applyNumberFormat="1" applyFont="1" applyFill="1" applyBorder="1" applyAlignment="1">
      <alignment horizontal="left"/>
    </xf>
    <xf numFmtId="167" fontId="3" fillId="0" borderId="6" xfId="2" applyNumberFormat="1" applyFont="1" applyFill="1" applyBorder="1" applyAlignment="1">
      <alignment horizontal="left"/>
    </xf>
    <xf numFmtId="167" fontId="3" fillId="0" borderId="7" xfId="2" applyNumberFormat="1" applyFont="1" applyFill="1" applyBorder="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16F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52899</xdr:colOff>
      <xdr:row>48</xdr:row>
      <xdr:rowOff>160809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8187249" cy="93048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election activeCell="E51" sqref="E51"/>
    </sheetView>
  </sheetViews>
  <sheetFormatPr defaultColWidth="8.7265625" defaultRowHeight="14.5" x14ac:dyDescent="0.35"/>
  <cols>
    <col min="1" max="16384" width="8.7265625" style="133"/>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54"/>
  <sheetViews>
    <sheetView zoomScale="130" zoomScaleNormal="130" workbookViewId="0">
      <pane xSplit="1" ySplit="2" topLeftCell="B16" activePane="bottomRight" state="frozen"/>
      <selection pane="topRight" activeCell="B1" sqref="B1"/>
      <selection pane="bottomLeft" activeCell="A3" sqref="A3"/>
      <selection pane="bottomRight" activeCell="L44" sqref="L44:O44"/>
    </sheetView>
  </sheetViews>
  <sheetFormatPr defaultColWidth="8.7265625" defaultRowHeight="14.5" x14ac:dyDescent="0.35"/>
  <cols>
    <col min="1" max="1" width="25.7265625" style="5" customWidth="1"/>
    <col min="2" max="6" width="10.81640625" style="5" customWidth="1"/>
    <col min="7" max="7" width="8.453125" style="5" hidden="1" customWidth="1"/>
    <col min="8" max="11" width="9.1796875" style="5" hidden="1" customWidth="1"/>
    <col min="12" max="12" width="8.54296875" style="5" customWidth="1"/>
    <col min="13" max="13" width="9.26953125" style="5" bestFit="1" customWidth="1"/>
    <col min="14" max="14" width="8.54296875" style="5" customWidth="1"/>
    <col min="15" max="15" width="14.453125" style="5" customWidth="1"/>
    <col min="16" max="26" width="8.1796875" style="5" hidden="1" customWidth="1"/>
    <col min="27" max="27" width="8.54296875" style="5" hidden="1" customWidth="1"/>
    <col min="28" max="28" width="17.453125" style="131" hidden="1" customWidth="1"/>
    <col min="29" max="29" width="19.54296875" style="131" hidden="1" customWidth="1"/>
    <col min="30" max="30" width="0" style="5" hidden="1" customWidth="1"/>
    <col min="31" max="16384" width="8.7265625" style="5"/>
  </cols>
  <sheetData>
    <row r="1" spans="1:31" ht="16.5" customHeight="1" thickTop="1" thickBot="1" x14ac:dyDescent="0.4">
      <c r="A1" s="1"/>
      <c r="B1" s="164"/>
      <c r="C1" s="165"/>
      <c r="D1" s="165"/>
      <c r="E1" s="165"/>
      <c r="F1" s="165"/>
      <c r="G1" s="165"/>
      <c r="H1" s="165"/>
      <c r="I1" s="165"/>
      <c r="J1" s="165"/>
      <c r="K1" s="166"/>
      <c r="L1" s="161" t="s">
        <v>65</v>
      </c>
      <c r="M1" s="162"/>
      <c r="N1" s="163"/>
      <c r="O1" s="2"/>
      <c r="P1" s="161" t="s">
        <v>0</v>
      </c>
      <c r="Q1" s="162"/>
      <c r="R1" s="163"/>
      <c r="S1" s="161" t="s">
        <v>1</v>
      </c>
      <c r="T1" s="162"/>
      <c r="U1" s="163"/>
      <c r="V1" s="161" t="s">
        <v>2</v>
      </c>
      <c r="W1" s="162"/>
      <c r="X1" s="163"/>
      <c r="Y1" s="161" t="s">
        <v>3</v>
      </c>
      <c r="Z1" s="162"/>
      <c r="AA1" s="163"/>
      <c r="AB1" s="3"/>
      <c r="AC1" s="4"/>
    </row>
    <row r="2" spans="1:31" ht="34.5" customHeight="1" thickTop="1" thickBot="1" x14ac:dyDescent="0.4">
      <c r="A2" s="6" t="s">
        <v>4</v>
      </c>
      <c r="B2" s="7" t="s">
        <v>5</v>
      </c>
      <c r="C2" s="7" t="s">
        <v>6</v>
      </c>
      <c r="D2" s="7" t="s">
        <v>7</v>
      </c>
      <c r="E2" s="7" t="s">
        <v>8</v>
      </c>
      <c r="F2" s="7" t="s">
        <v>9</v>
      </c>
      <c r="G2" s="7" t="s">
        <v>10</v>
      </c>
      <c r="H2" s="7" t="s">
        <v>11</v>
      </c>
      <c r="I2" s="7" t="s">
        <v>12</v>
      </c>
      <c r="J2" s="7" t="s">
        <v>13</v>
      </c>
      <c r="K2" s="8" t="s">
        <v>14</v>
      </c>
      <c r="L2" s="9" t="s">
        <v>15</v>
      </c>
      <c r="M2" s="10" t="s">
        <v>16</v>
      </c>
      <c r="N2" s="146" t="s">
        <v>17</v>
      </c>
      <c r="O2" s="2" t="s">
        <v>66</v>
      </c>
      <c r="P2" s="9" t="s">
        <v>15</v>
      </c>
      <c r="Q2" s="10" t="s">
        <v>16</v>
      </c>
      <c r="R2" s="11" t="s">
        <v>17</v>
      </c>
      <c r="S2" s="9" t="s">
        <v>15</v>
      </c>
      <c r="T2" s="10" t="s">
        <v>16</v>
      </c>
      <c r="U2" s="11" t="s">
        <v>17</v>
      </c>
      <c r="V2" s="9" t="s">
        <v>15</v>
      </c>
      <c r="W2" s="10" t="s">
        <v>16</v>
      </c>
      <c r="X2" s="11" t="s">
        <v>17</v>
      </c>
      <c r="Y2" s="9" t="s">
        <v>15</v>
      </c>
      <c r="Z2" s="10" t="s">
        <v>16</v>
      </c>
      <c r="AA2" s="11" t="s">
        <v>17</v>
      </c>
      <c r="AB2" s="6" t="s">
        <v>19</v>
      </c>
      <c r="AC2" s="6" t="s">
        <v>20</v>
      </c>
      <c r="AE2" s="152"/>
    </row>
    <row r="3" spans="1:31" ht="15.5" thickTop="1" thickBot="1" x14ac:dyDescent="0.4">
      <c r="A3" s="12" t="s">
        <v>21</v>
      </c>
      <c r="B3" s="13"/>
      <c r="C3" s="13"/>
      <c r="D3" s="13" t="s">
        <v>18</v>
      </c>
      <c r="E3" s="13" t="s">
        <v>18</v>
      </c>
      <c r="F3" s="13" t="s">
        <v>18</v>
      </c>
      <c r="G3" s="13" t="s">
        <v>22</v>
      </c>
      <c r="H3" s="13"/>
      <c r="I3" s="13"/>
      <c r="J3" s="13"/>
      <c r="K3" s="14"/>
      <c r="L3" s="158" t="s">
        <v>59</v>
      </c>
      <c r="M3" s="159"/>
      <c r="N3" s="160"/>
      <c r="O3" s="150"/>
      <c r="P3" s="15"/>
      <c r="Q3" s="16"/>
      <c r="R3" s="15"/>
      <c r="S3" s="15"/>
      <c r="T3" s="16"/>
      <c r="U3" s="15"/>
      <c r="V3" s="15"/>
      <c r="W3" s="16"/>
      <c r="X3" s="15"/>
      <c r="Y3" s="15"/>
      <c r="Z3" s="16"/>
      <c r="AA3" s="15"/>
      <c r="AB3" s="12"/>
      <c r="AC3" s="12"/>
    </row>
    <row r="4" spans="1:31" ht="15.5" hidden="1" thickTop="1" thickBot="1" x14ac:dyDescent="0.4">
      <c r="A4" s="17" t="s">
        <v>23</v>
      </c>
      <c r="B4" s="18">
        <v>450</v>
      </c>
      <c r="C4" s="19">
        <v>578</v>
      </c>
      <c r="D4" s="20">
        <v>598</v>
      </c>
      <c r="E4" s="20">
        <v>734</v>
      </c>
      <c r="F4" s="21">
        <v>799</v>
      </c>
      <c r="G4" s="22">
        <f>AVERAGE(D4:F4)*1.1</f>
        <v>781.36666666666679</v>
      </c>
      <c r="H4" s="22">
        <f>AVERAGE(E4, F4,G4)*1.1</f>
        <v>848.60111111111132</v>
      </c>
      <c r="I4" s="22">
        <f t="shared" ref="I4:I10" si="0">AVERAGE(F4, G4, H4)*1.1</f>
        <v>890.62151851851866</v>
      </c>
      <c r="J4" s="22">
        <f t="shared" ref="J4:K10" si="1">AVERAGE(G4:I4)*1.1</f>
        <v>924.21607530864219</v>
      </c>
      <c r="K4" s="23">
        <f t="shared" si="1"/>
        <v>976.59419181069984</v>
      </c>
      <c r="L4" s="24">
        <f>M4*0.9</f>
        <v>703.23000000000013</v>
      </c>
      <c r="M4" s="25">
        <f>G4</f>
        <v>781.36666666666679</v>
      </c>
      <c r="N4" s="26">
        <f>M4*1.3</f>
        <v>1015.7766666666669</v>
      </c>
      <c r="O4" s="27"/>
      <c r="P4" s="28">
        <f>Q4*0.9</f>
        <v>763.74100000000021</v>
      </c>
      <c r="Q4" s="25">
        <f t="shared" ref="Q4:Q10" si="2">H4</f>
        <v>848.60111111111132</v>
      </c>
      <c r="R4" s="26">
        <f>Q4*1.3</f>
        <v>1103.1814444444447</v>
      </c>
      <c r="S4" s="28">
        <f>T4*0.9</f>
        <v>801.55936666666685</v>
      </c>
      <c r="T4" s="25">
        <f t="shared" ref="T4:T10" si="3">I4</f>
        <v>890.62151851851866</v>
      </c>
      <c r="U4" s="26">
        <f>T4*1.3</f>
        <v>1157.8079740740743</v>
      </c>
      <c r="V4" s="28">
        <f>W4*0.9</f>
        <v>831.79446777777798</v>
      </c>
      <c r="W4" s="25">
        <f t="shared" ref="W4:W10" si="4">J4</f>
        <v>924.21607530864219</v>
      </c>
      <c r="X4" s="26">
        <f>W4*1.3</f>
        <v>1201.4808979012348</v>
      </c>
      <c r="Y4" s="24">
        <f>Z4*0.9</f>
        <v>878.93477262962983</v>
      </c>
      <c r="Z4" s="25">
        <f t="shared" ref="Z4:Z10" si="5">K4</f>
        <v>976.59419181069984</v>
      </c>
      <c r="AA4" s="29">
        <f>Z4*1.3</f>
        <v>1269.5724493539099</v>
      </c>
      <c r="AB4" s="30" t="s">
        <v>24</v>
      </c>
      <c r="AC4" s="30" t="s">
        <v>25</v>
      </c>
    </row>
    <row r="5" spans="1:31" ht="15.5" thickTop="1" thickBot="1" x14ac:dyDescent="0.4">
      <c r="A5" s="17" t="s">
        <v>23</v>
      </c>
      <c r="B5" s="18"/>
      <c r="C5" s="19">
        <v>580</v>
      </c>
      <c r="D5" s="20">
        <v>605</v>
      </c>
      <c r="E5" s="20">
        <v>735</v>
      </c>
      <c r="F5" s="21">
        <v>799</v>
      </c>
      <c r="G5" s="22">
        <f>AVERAGE(D5:F5)*1.1</f>
        <v>784.30000000000007</v>
      </c>
      <c r="H5" s="22">
        <f>AVERAGE(E5, F5,G5)*1.1</f>
        <v>850.04333333333352</v>
      </c>
      <c r="I5" s="22">
        <f t="shared" si="0"/>
        <v>892.22588888888902</v>
      </c>
      <c r="J5" s="22">
        <f t="shared" si="1"/>
        <v>926.40871481481508</v>
      </c>
      <c r="K5" s="23">
        <f t="shared" si="1"/>
        <v>978.51524358024722</v>
      </c>
      <c r="L5" s="24">
        <f>M5*0.9</f>
        <v>705.87000000000012</v>
      </c>
      <c r="M5" s="25">
        <f>G5</f>
        <v>784.30000000000007</v>
      </c>
      <c r="N5" s="143">
        <f>M5*1.3</f>
        <v>1019.5900000000001</v>
      </c>
      <c r="O5" s="31">
        <v>837</v>
      </c>
      <c r="P5" s="28">
        <f t="shared" ref="P5:P6" si="6">Q5*0.9</f>
        <v>765.03900000000021</v>
      </c>
      <c r="Q5" s="25">
        <f t="shared" si="2"/>
        <v>850.04333333333352</v>
      </c>
      <c r="R5" s="26">
        <f t="shared" ref="R5:R6" si="7">Q5*1.3</f>
        <v>1105.0563333333337</v>
      </c>
      <c r="S5" s="28">
        <f t="shared" ref="S5:S6" si="8">T5*0.9</f>
        <v>803.00330000000008</v>
      </c>
      <c r="T5" s="25">
        <f t="shared" si="3"/>
        <v>892.22588888888902</v>
      </c>
      <c r="U5" s="26">
        <f t="shared" ref="U5:U6" si="9">T5*1.3</f>
        <v>1159.8936555555558</v>
      </c>
      <c r="V5" s="28">
        <f t="shared" ref="V5:V6" si="10">W5*0.9</f>
        <v>833.76784333333364</v>
      </c>
      <c r="W5" s="25">
        <f t="shared" si="4"/>
        <v>926.40871481481508</v>
      </c>
      <c r="X5" s="26">
        <f t="shared" ref="X5:X6" si="11">W5*1.3</f>
        <v>1204.3313292592597</v>
      </c>
      <c r="Y5" s="24">
        <f t="shared" ref="Y5:Y6" si="12">Z5*0.9</f>
        <v>880.66371922222254</v>
      </c>
      <c r="Z5" s="25">
        <f t="shared" si="5"/>
        <v>978.51524358024722</v>
      </c>
      <c r="AA5" s="29">
        <f t="shared" ref="AA5:AA6" si="13">Z5*1.3</f>
        <v>1272.0698166543214</v>
      </c>
      <c r="AB5" s="30"/>
      <c r="AC5" s="30"/>
    </row>
    <row r="6" spans="1:31" ht="15.5" hidden="1" thickTop="1" thickBot="1" x14ac:dyDescent="0.4">
      <c r="A6" s="32" t="s">
        <v>26</v>
      </c>
      <c r="B6" s="33"/>
      <c r="C6" s="34">
        <v>580</v>
      </c>
      <c r="D6" s="35">
        <v>605</v>
      </c>
      <c r="E6" s="35">
        <v>735</v>
      </c>
      <c r="F6" s="36">
        <v>799</v>
      </c>
      <c r="G6" s="37">
        <v>837</v>
      </c>
      <c r="H6" s="22">
        <f>AVERAGE(E6, F6,G6)*1.1</f>
        <v>869.36666666666679</v>
      </c>
      <c r="I6" s="22">
        <f t="shared" si="0"/>
        <v>918.63444444444451</v>
      </c>
      <c r="J6" s="22">
        <f t="shared" si="1"/>
        <v>962.50040740740758</v>
      </c>
      <c r="K6" s="23">
        <f t="shared" si="1"/>
        <v>1008.5172234567902</v>
      </c>
      <c r="L6" s="24">
        <v>705.87000000000012</v>
      </c>
      <c r="M6" s="25">
        <v>784.30000000000007</v>
      </c>
      <c r="N6" s="143">
        <v>1019.5900000000001</v>
      </c>
      <c r="O6" s="31">
        <v>837</v>
      </c>
      <c r="P6" s="28">
        <f t="shared" si="6"/>
        <v>782.43000000000018</v>
      </c>
      <c r="Q6" s="25">
        <f t="shared" si="2"/>
        <v>869.36666666666679</v>
      </c>
      <c r="R6" s="26">
        <f t="shared" si="7"/>
        <v>1130.176666666667</v>
      </c>
      <c r="S6" s="28">
        <f t="shared" si="8"/>
        <v>826.77100000000007</v>
      </c>
      <c r="T6" s="25">
        <f t="shared" si="3"/>
        <v>918.63444444444451</v>
      </c>
      <c r="U6" s="26">
        <f t="shared" si="9"/>
        <v>1194.2247777777779</v>
      </c>
      <c r="V6" s="28">
        <f t="shared" si="10"/>
        <v>866.25036666666688</v>
      </c>
      <c r="W6" s="25">
        <f t="shared" si="4"/>
        <v>962.50040740740758</v>
      </c>
      <c r="X6" s="26">
        <f t="shared" si="11"/>
        <v>1251.2505296296299</v>
      </c>
      <c r="Y6" s="24">
        <f t="shared" si="12"/>
        <v>907.66550111111121</v>
      </c>
      <c r="Z6" s="25">
        <f t="shared" si="5"/>
        <v>1008.5172234567902</v>
      </c>
      <c r="AA6" s="29">
        <f t="shared" si="13"/>
        <v>1311.0723904938275</v>
      </c>
      <c r="AB6" s="30"/>
      <c r="AC6" s="30"/>
    </row>
    <row r="7" spans="1:31" ht="27.5" hidden="1" thickTop="1" thickBot="1" x14ac:dyDescent="0.4">
      <c r="A7" s="38" t="s">
        <v>27</v>
      </c>
      <c r="B7" s="39"/>
      <c r="C7" s="40">
        <v>490</v>
      </c>
      <c r="D7" s="41">
        <v>442</v>
      </c>
      <c r="E7" s="18">
        <v>562</v>
      </c>
      <c r="F7" s="21">
        <v>656</v>
      </c>
      <c r="G7" s="22">
        <f>AVERAGE(D7, E7, F7)*1.1</f>
        <v>608.66666666666674</v>
      </c>
      <c r="H7" s="22">
        <f>AVERAGE(E7, F7, G7)*1.1</f>
        <v>669.77777777777783</v>
      </c>
      <c r="I7" s="22">
        <f t="shared" si="0"/>
        <v>709.29629629629642</v>
      </c>
      <c r="J7" s="22">
        <f t="shared" si="1"/>
        <v>728.83827160493831</v>
      </c>
      <c r="K7" s="23">
        <f t="shared" si="1"/>
        <v>772.90119341563798</v>
      </c>
      <c r="L7" s="24">
        <f>M7*0.9</f>
        <v>547.80000000000007</v>
      </c>
      <c r="M7" s="25">
        <f>G7</f>
        <v>608.66666666666674</v>
      </c>
      <c r="N7" s="143">
        <f>M7*1.3</f>
        <v>791.26666666666677</v>
      </c>
      <c r="O7" s="27"/>
      <c r="P7" s="28">
        <f>Q7*0.9</f>
        <v>602.80000000000007</v>
      </c>
      <c r="Q7" s="25">
        <f t="shared" si="2"/>
        <v>669.77777777777783</v>
      </c>
      <c r="R7" s="26">
        <f>Q7*1.3</f>
        <v>870.71111111111122</v>
      </c>
      <c r="S7" s="28">
        <f>T7*0.9</f>
        <v>638.36666666666679</v>
      </c>
      <c r="T7" s="25">
        <f t="shared" si="3"/>
        <v>709.29629629629642</v>
      </c>
      <c r="U7" s="26">
        <f>T7*1.3</f>
        <v>922.08518518518542</v>
      </c>
      <c r="V7" s="28">
        <f>W7*0.9</f>
        <v>655.95444444444445</v>
      </c>
      <c r="W7" s="25">
        <f t="shared" si="4"/>
        <v>728.83827160493831</v>
      </c>
      <c r="X7" s="26">
        <f>W7*1.3</f>
        <v>947.4897530864198</v>
      </c>
      <c r="Y7" s="24">
        <f>Z7*0.9</f>
        <v>695.61107407407417</v>
      </c>
      <c r="Z7" s="25">
        <f t="shared" si="5"/>
        <v>772.90119341563798</v>
      </c>
      <c r="AA7" s="29">
        <f>Z7*1.3</f>
        <v>1004.7715514403294</v>
      </c>
      <c r="AB7" s="30" t="s">
        <v>28</v>
      </c>
      <c r="AC7" s="30" t="s">
        <v>25</v>
      </c>
    </row>
    <row r="8" spans="1:31" ht="30" customHeight="1" thickTop="1" thickBot="1" x14ac:dyDescent="0.4">
      <c r="A8" s="167" t="s">
        <v>68</v>
      </c>
      <c r="B8" s="168"/>
      <c r="C8" s="168"/>
      <c r="D8" s="168"/>
      <c r="E8" s="168"/>
      <c r="F8" s="169"/>
      <c r="G8" s="89"/>
      <c r="H8" s="89"/>
      <c r="I8" s="89"/>
      <c r="J8" s="89"/>
      <c r="K8" s="153"/>
      <c r="L8" s="170" t="s">
        <v>67</v>
      </c>
      <c r="M8" s="171"/>
      <c r="N8" s="171"/>
      <c r="O8" s="172"/>
      <c r="P8" s="28"/>
      <c r="Q8" s="25"/>
      <c r="R8" s="26"/>
      <c r="S8" s="28"/>
      <c r="T8" s="25"/>
      <c r="U8" s="26"/>
      <c r="V8" s="28"/>
      <c r="W8" s="25"/>
      <c r="X8" s="26"/>
      <c r="Y8" s="24"/>
      <c r="Z8" s="25"/>
      <c r="AA8" s="29"/>
      <c r="AB8" s="30"/>
      <c r="AC8" s="30"/>
    </row>
    <row r="9" spans="1:31" ht="27.5" thickTop="1" thickBot="1" x14ac:dyDescent="0.4">
      <c r="A9" s="38" t="s">
        <v>29</v>
      </c>
      <c r="B9" s="18"/>
      <c r="C9" s="40">
        <v>491</v>
      </c>
      <c r="D9" s="41">
        <v>445</v>
      </c>
      <c r="E9" s="18">
        <v>563</v>
      </c>
      <c r="F9" s="21">
        <v>658</v>
      </c>
      <c r="G9" s="22">
        <f>AVERAGE(D9, E9, F9)*1.1</f>
        <v>610.86666666666679</v>
      </c>
      <c r="H9" s="22">
        <f>AVERAGE(E9, F9, G9)*1.1</f>
        <v>671.68444444444458</v>
      </c>
      <c r="I9" s="22">
        <f t="shared" si="0"/>
        <v>711.53540740740755</v>
      </c>
      <c r="J9" s="22">
        <f t="shared" si="1"/>
        <v>731.16505679012357</v>
      </c>
      <c r="K9" s="23">
        <f t="shared" si="1"/>
        <v>775.27446650205786</v>
      </c>
      <c r="L9" s="24">
        <f t="shared" ref="L9" si="14">M9*0.9</f>
        <v>549.78000000000009</v>
      </c>
      <c r="M9" s="25">
        <f>G9</f>
        <v>610.86666666666679</v>
      </c>
      <c r="N9" s="143">
        <f t="shared" ref="N9" si="15">M9*1.3</f>
        <v>794.12666666666689</v>
      </c>
      <c r="O9" s="42">
        <v>605</v>
      </c>
      <c r="P9" s="28">
        <f t="shared" ref="P9:P10" si="16">Q9*0.9</f>
        <v>604.51600000000019</v>
      </c>
      <c r="Q9" s="25">
        <f t="shared" si="2"/>
        <v>671.68444444444458</v>
      </c>
      <c r="R9" s="26">
        <f t="shared" ref="R9:R10" si="17">Q9*1.3</f>
        <v>873.18977777777798</v>
      </c>
      <c r="S9" s="28">
        <f t="shared" ref="S9:S10" si="18">T9*0.9</f>
        <v>640.38186666666684</v>
      </c>
      <c r="T9" s="25">
        <f t="shared" si="3"/>
        <v>711.53540740740755</v>
      </c>
      <c r="U9" s="26">
        <f t="shared" ref="U9:U10" si="19">T9*1.3</f>
        <v>924.99602962962979</v>
      </c>
      <c r="V9" s="28">
        <f t="shared" ref="V9:V10" si="20">W9*0.9</f>
        <v>658.04855111111124</v>
      </c>
      <c r="W9" s="25">
        <f t="shared" si="4"/>
        <v>731.16505679012357</v>
      </c>
      <c r="X9" s="26">
        <f t="shared" ref="X9:X10" si="21">W9*1.3</f>
        <v>950.51457382716069</v>
      </c>
      <c r="Y9" s="24">
        <f t="shared" ref="Y9:Y10" si="22">Z9*0.9</f>
        <v>697.74701985185209</v>
      </c>
      <c r="Z9" s="25">
        <f t="shared" si="5"/>
        <v>775.27446650205786</v>
      </c>
      <c r="AA9" s="29">
        <f t="shared" ref="AA9:AA10" si="23">Z9*1.3</f>
        <v>1007.8568064526753</v>
      </c>
      <c r="AB9" s="30"/>
      <c r="AC9" s="30"/>
    </row>
    <row r="10" spans="1:31" ht="27.5" hidden="1" thickTop="1" thickBot="1" x14ac:dyDescent="0.4">
      <c r="A10" s="38" t="s">
        <v>29</v>
      </c>
      <c r="B10" s="39"/>
      <c r="C10" s="40">
        <v>491</v>
      </c>
      <c r="D10" s="41">
        <v>445</v>
      </c>
      <c r="E10" s="18">
        <v>563</v>
      </c>
      <c r="F10" s="21">
        <v>658</v>
      </c>
      <c r="G10" s="43">
        <v>605</v>
      </c>
      <c r="H10" s="22">
        <f>AVERAGE(E10, F10, G10)*1.1</f>
        <v>669.5333333333333</v>
      </c>
      <c r="I10" s="22">
        <f t="shared" si="0"/>
        <v>708.59555555555562</v>
      </c>
      <c r="J10" s="22">
        <f t="shared" si="1"/>
        <v>727.14725925925939</v>
      </c>
      <c r="K10" s="23">
        <f t="shared" si="1"/>
        <v>771.93458765432115</v>
      </c>
      <c r="L10" s="24">
        <v>549.78000000000009</v>
      </c>
      <c r="M10" s="25">
        <v>610.86666666666679</v>
      </c>
      <c r="N10" s="143">
        <v>794.12666666666689</v>
      </c>
      <c r="O10" s="42">
        <v>605</v>
      </c>
      <c r="P10" s="28">
        <f t="shared" si="16"/>
        <v>602.58000000000004</v>
      </c>
      <c r="Q10" s="25">
        <f t="shared" si="2"/>
        <v>669.5333333333333</v>
      </c>
      <c r="R10" s="26">
        <f t="shared" si="17"/>
        <v>870.39333333333332</v>
      </c>
      <c r="S10" s="28">
        <f t="shared" si="18"/>
        <v>637.7360000000001</v>
      </c>
      <c r="T10" s="25">
        <f t="shared" si="3"/>
        <v>708.59555555555562</v>
      </c>
      <c r="U10" s="26">
        <f t="shared" si="19"/>
        <v>921.17422222222228</v>
      </c>
      <c r="V10" s="28">
        <f t="shared" si="20"/>
        <v>654.43253333333348</v>
      </c>
      <c r="W10" s="25">
        <f t="shared" si="4"/>
        <v>727.14725925925939</v>
      </c>
      <c r="X10" s="26">
        <f t="shared" si="21"/>
        <v>945.29143703703721</v>
      </c>
      <c r="Y10" s="24">
        <f t="shared" si="22"/>
        <v>694.74112888888908</v>
      </c>
      <c r="Z10" s="25">
        <f t="shared" si="5"/>
        <v>771.93458765432115</v>
      </c>
      <c r="AA10" s="29">
        <f t="shared" si="23"/>
        <v>1003.5149639506176</v>
      </c>
      <c r="AB10" s="30"/>
      <c r="AC10" s="30"/>
    </row>
    <row r="11" spans="1:31" ht="40.5" hidden="1" thickTop="1" thickBot="1" x14ac:dyDescent="0.4">
      <c r="A11" s="38"/>
      <c r="B11" s="44" t="s">
        <v>30</v>
      </c>
      <c r="C11" s="44" t="s">
        <v>31</v>
      </c>
      <c r="D11" s="45" t="s">
        <v>32</v>
      </c>
      <c r="E11" s="45" t="s">
        <v>33</v>
      </c>
      <c r="F11" s="45" t="s">
        <v>34</v>
      </c>
      <c r="G11" s="45" t="s">
        <v>35</v>
      </c>
      <c r="H11" s="22"/>
      <c r="I11" s="22"/>
      <c r="J11" s="22"/>
      <c r="K11" s="46"/>
      <c r="L11" s="24"/>
      <c r="M11" s="25"/>
      <c r="N11" s="143"/>
      <c r="O11" s="27"/>
      <c r="P11" s="28"/>
      <c r="Q11" s="47"/>
      <c r="R11" s="26"/>
      <c r="S11" s="28"/>
      <c r="T11" s="47"/>
      <c r="U11" s="26"/>
      <c r="V11" s="28"/>
      <c r="W11" s="47"/>
      <c r="X11" s="26"/>
      <c r="Y11" s="24"/>
      <c r="Z11" s="47"/>
      <c r="AA11" s="29"/>
      <c r="AB11" s="30"/>
      <c r="AC11" s="30"/>
    </row>
    <row r="12" spans="1:31" ht="15.5" hidden="1" thickTop="1" thickBot="1" x14ac:dyDescent="0.4">
      <c r="A12" s="17" t="s">
        <v>37</v>
      </c>
      <c r="B12" s="48">
        <v>0.26</v>
      </c>
      <c r="C12" s="49">
        <v>0.27</v>
      </c>
      <c r="D12" s="48">
        <v>0.31</v>
      </c>
      <c r="E12" s="49">
        <v>0.31</v>
      </c>
      <c r="F12" s="49">
        <v>0.33</v>
      </c>
      <c r="G12" s="50">
        <f>AVERAGE(D12:F12)*1.1</f>
        <v>0.34833333333333333</v>
      </c>
      <c r="H12" s="50">
        <f>AVERAGE(E12, F12, G12)*1.1</f>
        <v>0.36238888888888893</v>
      </c>
      <c r="I12" s="50">
        <f>AVERAGE(F12, G12, H12)*1.1</f>
        <v>0.38159814814814824</v>
      </c>
      <c r="J12" s="50">
        <f>AVERAGE(G12:I12)*1.1</f>
        <v>0.40051746913580261</v>
      </c>
      <c r="K12" s="51">
        <f>AVERAGE(H12:J12)*1.1</f>
        <v>0.41965165226337464</v>
      </c>
      <c r="L12" s="52">
        <f>M12*0.9</f>
        <v>0.3135</v>
      </c>
      <c r="M12" s="53">
        <f>G12</f>
        <v>0.34833333333333333</v>
      </c>
      <c r="N12" s="144">
        <f>M12*1.3</f>
        <v>0.45283333333333337</v>
      </c>
      <c r="O12" s="55">
        <v>0.36</v>
      </c>
      <c r="P12" s="56">
        <f>Q12*0.9</f>
        <v>0.32615000000000005</v>
      </c>
      <c r="Q12" s="57">
        <f>H12</f>
        <v>0.36238888888888893</v>
      </c>
      <c r="R12" s="54">
        <f>Q12*1.3</f>
        <v>0.47110555555555561</v>
      </c>
      <c r="S12" s="56">
        <f>T12*0.9</f>
        <v>0.3434383333333334</v>
      </c>
      <c r="T12" s="57">
        <f>I12</f>
        <v>0.38159814814814824</v>
      </c>
      <c r="U12" s="54">
        <f>T12*1.3</f>
        <v>0.49607759259259271</v>
      </c>
      <c r="V12" s="56">
        <f>W12*0.9</f>
        <v>0.36046572222222234</v>
      </c>
      <c r="W12" s="57">
        <f>J12</f>
        <v>0.40051746913580261</v>
      </c>
      <c r="X12" s="54">
        <f>W12*1.3</f>
        <v>0.52067270987654346</v>
      </c>
      <c r="Y12" s="52">
        <f>Z12*0.9</f>
        <v>0.37768648703703717</v>
      </c>
      <c r="Z12" s="57">
        <f>K12</f>
        <v>0.41965165226337464</v>
      </c>
      <c r="AA12" s="58">
        <f>Z12*1.3</f>
        <v>0.54554714794238701</v>
      </c>
      <c r="AB12" s="59" t="s">
        <v>24</v>
      </c>
      <c r="AC12" s="30" t="s">
        <v>36</v>
      </c>
    </row>
    <row r="13" spans="1:31" ht="15.5" thickTop="1" thickBot="1" x14ac:dyDescent="0.4">
      <c r="A13" s="167" t="s">
        <v>68</v>
      </c>
      <c r="B13" s="168"/>
      <c r="C13" s="168"/>
      <c r="D13" s="168"/>
      <c r="E13" s="168"/>
      <c r="F13" s="169"/>
      <c r="G13" s="155"/>
      <c r="H13" s="155"/>
      <c r="I13" s="155"/>
      <c r="J13" s="155"/>
      <c r="K13" s="156"/>
      <c r="L13" s="173" t="s">
        <v>64</v>
      </c>
      <c r="M13" s="174"/>
      <c r="N13" s="174"/>
      <c r="O13" s="175"/>
      <c r="P13" s="56"/>
      <c r="Q13" s="57"/>
      <c r="R13" s="54"/>
      <c r="S13" s="56"/>
      <c r="T13" s="57"/>
      <c r="U13" s="54"/>
      <c r="V13" s="56"/>
      <c r="W13" s="57"/>
      <c r="X13" s="54"/>
      <c r="Y13" s="52"/>
      <c r="Z13" s="57"/>
      <c r="AA13" s="58"/>
      <c r="AB13" s="59"/>
      <c r="AC13" s="30"/>
    </row>
    <row r="14" spans="1:31" ht="15.5" thickTop="1" thickBot="1" x14ac:dyDescent="0.4">
      <c r="A14" s="17" t="s">
        <v>37</v>
      </c>
      <c r="B14" s="48">
        <v>0.26</v>
      </c>
      <c r="C14" s="49">
        <v>0.27</v>
      </c>
      <c r="D14" s="48">
        <v>0.31</v>
      </c>
      <c r="E14" s="49">
        <v>0.31</v>
      </c>
      <c r="F14" s="49">
        <v>0.33</v>
      </c>
      <c r="G14" s="50">
        <f>AVERAGE(D14:F14)*1.1</f>
        <v>0.34833333333333333</v>
      </c>
      <c r="H14" s="50">
        <f>AVERAGE(E14, F14, G14)*1.1</f>
        <v>0.36238888888888893</v>
      </c>
      <c r="I14" s="50">
        <f>AVERAGE(F14, G14, H14)*1.1</f>
        <v>0.38159814814814824</v>
      </c>
      <c r="J14" s="50">
        <f>AVERAGE(G14:I14)*1.1</f>
        <v>0.40051746913580261</v>
      </c>
      <c r="K14" s="51">
        <f>AVERAGE(H14:J14)*1.1</f>
        <v>0.41965165226337464</v>
      </c>
      <c r="L14" s="52">
        <v>0.3135</v>
      </c>
      <c r="M14" s="53">
        <v>0.34833333333333333</v>
      </c>
      <c r="N14" s="144">
        <v>0.45283333333333337</v>
      </c>
      <c r="O14" s="55">
        <v>0.36</v>
      </c>
      <c r="P14" s="56">
        <f>Q14*0.9</f>
        <v>0.32615000000000005</v>
      </c>
      <c r="Q14" s="57">
        <f>H14</f>
        <v>0.36238888888888893</v>
      </c>
      <c r="R14" s="54">
        <f>Q14*1.3</f>
        <v>0.47110555555555561</v>
      </c>
      <c r="S14" s="56">
        <f>T14*0.9</f>
        <v>0.3434383333333334</v>
      </c>
      <c r="T14" s="57">
        <f>I14</f>
        <v>0.38159814814814824</v>
      </c>
      <c r="U14" s="54">
        <f>T14*1.3</f>
        <v>0.49607759259259271</v>
      </c>
      <c r="V14" s="56">
        <f>W14*0.9</f>
        <v>0.36046572222222234</v>
      </c>
      <c r="W14" s="57">
        <f>J14</f>
        <v>0.40051746913580261</v>
      </c>
      <c r="X14" s="54">
        <f>W14*1.3</f>
        <v>0.52067270987654346</v>
      </c>
      <c r="Y14" s="52">
        <f>Z14*0.9</f>
        <v>0.37768648703703717</v>
      </c>
      <c r="Z14" s="57">
        <f>K14</f>
        <v>0.41965165226337464</v>
      </c>
      <c r="AA14" s="58">
        <f>Z14*1.3</f>
        <v>0.54554714794238701</v>
      </c>
      <c r="AB14" s="59"/>
      <c r="AC14" s="30"/>
    </row>
    <row r="15" spans="1:31" ht="15.5" thickTop="1" thickBot="1" x14ac:dyDescent="0.4">
      <c r="A15" s="12" t="s">
        <v>38</v>
      </c>
      <c r="B15" s="13"/>
      <c r="C15" s="13"/>
      <c r="D15" s="13" t="s">
        <v>18</v>
      </c>
      <c r="E15" s="13" t="s">
        <v>18</v>
      </c>
      <c r="F15" s="13" t="s">
        <v>18</v>
      </c>
      <c r="G15" s="13" t="s">
        <v>22</v>
      </c>
      <c r="H15" s="13"/>
      <c r="I15" s="13"/>
      <c r="J15" s="13"/>
      <c r="K15" s="14"/>
      <c r="L15" s="158" t="s">
        <v>59</v>
      </c>
      <c r="M15" s="159"/>
      <c r="N15" s="160"/>
      <c r="O15" s="150"/>
      <c r="P15" s="15"/>
      <c r="Q15" s="16"/>
      <c r="R15" s="15"/>
      <c r="S15" s="15"/>
      <c r="T15" s="16"/>
      <c r="U15" s="15"/>
      <c r="V15" s="15"/>
      <c r="W15" s="16"/>
      <c r="X15" s="15"/>
      <c r="Y15" s="15"/>
      <c r="Z15" s="16"/>
      <c r="AA15" s="15"/>
      <c r="AB15" s="12"/>
      <c r="AC15" s="12"/>
    </row>
    <row r="16" spans="1:31" ht="15.5" thickTop="1" thickBot="1" x14ac:dyDescent="0.4">
      <c r="A16" s="17" t="s">
        <v>41</v>
      </c>
      <c r="B16" s="60">
        <f>56/12</f>
        <v>4.666666666666667</v>
      </c>
      <c r="C16" s="61">
        <f>52/12</f>
        <v>4.333333333333333</v>
      </c>
      <c r="D16" s="60">
        <f>52/12</f>
        <v>4.333333333333333</v>
      </c>
      <c r="E16" s="60">
        <f>47/12</f>
        <v>3.9166666666666665</v>
      </c>
      <c r="F16" s="61">
        <v>3.9</v>
      </c>
      <c r="G16" s="62">
        <f>AVERAGE(D16:F16)*0.95</f>
        <v>3.8474999999999997</v>
      </c>
      <c r="H16" s="62">
        <f t="shared" ref="H16:I20" si="24">AVERAGE(E16, F16, G16)*0.95</f>
        <v>3.6936527777777775</v>
      </c>
      <c r="I16" s="62">
        <f t="shared" si="24"/>
        <v>3.6230317129629626</v>
      </c>
      <c r="J16" s="62">
        <f t="shared" ref="J16:K20" si="25">AVERAGE(G16:I16)*0.95</f>
        <v>3.5353250887345671</v>
      </c>
      <c r="K16" s="63">
        <f t="shared" si="25"/>
        <v>3.4364697001671805</v>
      </c>
      <c r="L16" s="64">
        <f>M16*1.025</f>
        <v>3.9436874999999993</v>
      </c>
      <c r="M16" s="65">
        <f>G16</f>
        <v>3.8474999999999997</v>
      </c>
      <c r="N16" s="145">
        <f>M16*0.925</f>
        <v>3.5589374999999999</v>
      </c>
      <c r="O16" s="67">
        <v>3.9</v>
      </c>
      <c r="P16" s="68">
        <f>Q16*1.025</f>
        <v>3.7859940972222215</v>
      </c>
      <c r="Q16" s="65">
        <f>H16</f>
        <v>3.6936527777777775</v>
      </c>
      <c r="R16" s="66">
        <f>Q16*0.925</f>
        <v>3.4166288194444445</v>
      </c>
      <c r="S16" s="68">
        <f>T16*1.025</f>
        <v>3.7136075057870364</v>
      </c>
      <c r="T16" s="65">
        <f>I16</f>
        <v>3.6230317129629626</v>
      </c>
      <c r="U16" s="66">
        <f>T16*0.925</f>
        <v>3.3513043344907407</v>
      </c>
      <c r="V16" s="68">
        <f>W16*1.025</f>
        <v>3.6237082159529308</v>
      </c>
      <c r="W16" s="65">
        <f>J16</f>
        <v>3.5353250887345671</v>
      </c>
      <c r="X16" s="66">
        <f>W16*0.925</f>
        <v>3.2701757070794746</v>
      </c>
      <c r="Y16" s="64">
        <f>Z16*1.025</f>
        <v>3.5223814426713598</v>
      </c>
      <c r="Z16" s="65">
        <f>K16</f>
        <v>3.4364697001671805</v>
      </c>
      <c r="AA16" s="69">
        <f>Z16*0.925</f>
        <v>3.178734472654642</v>
      </c>
      <c r="AB16" s="70" t="s">
        <v>39</v>
      </c>
      <c r="AC16" s="71" t="s">
        <v>40</v>
      </c>
    </row>
    <row r="17" spans="1:29" ht="15.5" hidden="1" thickTop="1" thickBot="1" x14ac:dyDescent="0.4">
      <c r="A17" s="17" t="s">
        <v>41</v>
      </c>
      <c r="B17" s="60">
        <f>56/12</f>
        <v>4.666666666666667</v>
      </c>
      <c r="C17" s="61">
        <f>52/12</f>
        <v>4.333333333333333</v>
      </c>
      <c r="D17" s="60">
        <f>52/12</f>
        <v>4.333333333333333</v>
      </c>
      <c r="E17" s="60">
        <f>47/12</f>
        <v>3.9166666666666665</v>
      </c>
      <c r="F17" s="61">
        <f>46/12</f>
        <v>3.8333333333333335</v>
      </c>
      <c r="G17" s="62">
        <f>47/12</f>
        <v>3.9166666666666665</v>
      </c>
      <c r="H17" s="62">
        <f t="shared" si="24"/>
        <v>3.6944444444444442</v>
      </c>
      <c r="I17" s="62">
        <f t="shared" si="24"/>
        <v>3.6240740740740738</v>
      </c>
      <c r="J17" s="62">
        <f t="shared" si="25"/>
        <v>3.5578086419753081</v>
      </c>
      <c r="K17" s="63">
        <f t="shared" si="25"/>
        <v>3.4441702674897114</v>
      </c>
      <c r="L17" s="64">
        <v>3.9436874999999993</v>
      </c>
      <c r="M17" s="73">
        <f t="shared" ref="M17:M18" si="26">G17</f>
        <v>3.9166666666666665</v>
      </c>
      <c r="N17" s="145">
        <v>3.5589374999999999</v>
      </c>
      <c r="O17" s="67">
        <v>3.9</v>
      </c>
      <c r="P17" s="68">
        <f>Q17*1.025</f>
        <v>3.7868055555555551</v>
      </c>
      <c r="Q17" s="65">
        <f>H17</f>
        <v>3.6944444444444442</v>
      </c>
      <c r="R17" s="66">
        <f>Q17*0.925</f>
        <v>3.4173611111111111</v>
      </c>
      <c r="S17" s="68">
        <f>T17*1.025</f>
        <v>3.7146759259259254</v>
      </c>
      <c r="T17" s="65">
        <f>I17</f>
        <v>3.6240740740740738</v>
      </c>
      <c r="U17" s="66">
        <f>T17*0.925</f>
        <v>3.3522685185185184</v>
      </c>
      <c r="V17" s="68">
        <f>W17*1.025</f>
        <v>3.6467538580246903</v>
      </c>
      <c r="W17" s="65">
        <f>J17</f>
        <v>3.5578086419753081</v>
      </c>
      <c r="X17" s="66">
        <f>W17*0.925</f>
        <v>3.2909729938271601</v>
      </c>
      <c r="Y17" s="64">
        <f>Z17*1.025</f>
        <v>3.5302745241769538</v>
      </c>
      <c r="Z17" s="65">
        <f>K17</f>
        <v>3.4441702674897114</v>
      </c>
      <c r="AA17" s="69">
        <f>Z17*0.925</f>
        <v>3.1858574974279832</v>
      </c>
      <c r="AB17" s="70"/>
      <c r="AC17" s="71"/>
    </row>
    <row r="18" spans="1:29" ht="15.5" hidden="1" thickTop="1" thickBot="1" x14ac:dyDescent="0.4">
      <c r="A18" s="17" t="s">
        <v>41</v>
      </c>
      <c r="B18" s="72">
        <v>100.5</v>
      </c>
      <c r="C18" s="21">
        <v>96</v>
      </c>
      <c r="D18" s="72">
        <v>96</v>
      </c>
      <c r="E18" s="72">
        <v>95</v>
      </c>
      <c r="F18" s="61">
        <v>92</v>
      </c>
      <c r="G18" s="62">
        <f>AVERAGE(D18:F18)*0.95</f>
        <v>89.61666666666666</v>
      </c>
      <c r="H18" s="62">
        <f t="shared" si="24"/>
        <v>87.595277777777781</v>
      </c>
      <c r="I18" s="62">
        <f t="shared" si="24"/>
        <v>85.250449074074069</v>
      </c>
      <c r="J18" s="62">
        <f t="shared" si="25"/>
        <v>83.113091280864197</v>
      </c>
      <c r="K18" s="63">
        <f t="shared" si="25"/>
        <v>81.053625742026739</v>
      </c>
      <c r="L18" s="64">
        <f>M18*1.025</f>
        <v>91.857083333333321</v>
      </c>
      <c r="M18" s="73">
        <f t="shared" si="26"/>
        <v>89.61666666666666</v>
      </c>
      <c r="N18" s="145">
        <f>M18*0.925</f>
        <v>82.895416666666662</v>
      </c>
      <c r="O18" s="74"/>
      <c r="P18" s="68">
        <f>Q18*1.025</f>
        <v>89.785159722222218</v>
      </c>
      <c r="Q18" s="73">
        <f>H18</f>
        <v>87.595277777777781</v>
      </c>
      <c r="R18" s="66">
        <f>Q18*0.925</f>
        <v>81.025631944444456</v>
      </c>
      <c r="S18" s="68">
        <f>T18*1.025</f>
        <v>87.381710300925917</v>
      </c>
      <c r="T18" s="73">
        <f>I18</f>
        <v>85.250449074074069</v>
      </c>
      <c r="U18" s="66">
        <f>T18*0.925</f>
        <v>78.856665393518512</v>
      </c>
      <c r="V18" s="68">
        <f>W18*1.025</f>
        <v>85.190918562885798</v>
      </c>
      <c r="W18" s="73">
        <f>J18</f>
        <v>83.113091280864197</v>
      </c>
      <c r="X18" s="66">
        <f>W18*0.925</f>
        <v>76.879609434799391</v>
      </c>
      <c r="Y18" s="64">
        <f>Z18*1.025</f>
        <v>83.079966385577407</v>
      </c>
      <c r="Z18" s="73">
        <f>K18</f>
        <v>81.053625742026739</v>
      </c>
      <c r="AA18" s="69">
        <f>Z18*0.925</f>
        <v>74.974603811374735</v>
      </c>
      <c r="AB18" s="75" t="s">
        <v>39</v>
      </c>
      <c r="AC18" s="71" t="s">
        <v>40</v>
      </c>
    </row>
    <row r="19" spans="1:29" ht="15.5" thickTop="1" thickBot="1" x14ac:dyDescent="0.4">
      <c r="A19" s="17" t="s">
        <v>42</v>
      </c>
      <c r="B19" s="76">
        <v>92</v>
      </c>
      <c r="C19" s="77">
        <v>90</v>
      </c>
      <c r="D19" s="76">
        <v>89</v>
      </c>
      <c r="E19" s="76">
        <v>88</v>
      </c>
      <c r="F19" s="78">
        <v>87</v>
      </c>
      <c r="G19" s="62">
        <f>AVERAGE(D19:F19)*0.95</f>
        <v>83.6</v>
      </c>
      <c r="H19" s="62">
        <f t="shared" si="24"/>
        <v>81.89</v>
      </c>
      <c r="I19" s="62">
        <f t="shared" si="24"/>
        <v>79.95516666666667</v>
      </c>
      <c r="J19" s="62">
        <f t="shared" si="25"/>
        <v>77.72430277777778</v>
      </c>
      <c r="K19" s="63">
        <f t="shared" si="25"/>
        <v>75.863665324074077</v>
      </c>
      <c r="L19" s="64">
        <f t="shared" ref="L19" si="27">M19*1.025</f>
        <v>85.689999999999984</v>
      </c>
      <c r="M19" s="73">
        <f>G19</f>
        <v>83.6</v>
      </c>
      <c r="N19" s="145">
        <f t="shared" ref="N19" si="28">M19*0.925</f>
        <v>77.33</v>
      </c>
      <c r="O19" s="142">
        <v>86</v>
      </c>
      <c r="P19" s="68">
        <f t="shared" ref="P19:P20" si="29">Q19*1.025</f>
        <v>83.937249999999992</v>
      </c>
      <c r="Q19" s="73">
        <f>H19</f>
        <v>81.89</v>
      </c>
      <c r="R19" s="66">
        <f t="shared" ref="R19:R20" si="30">Q19*0.925</f>
        <v>75.748249999999999</v>
      </c>
      <c r="S19" s="68">
        <f t="shared" ref="S19:S20" si="31">T19*1.025</f>
        <v>81.954045833333325</v>
      </c>
      <c r="T19" s="73">
        <f>I19</f>
        <v>79.95516666666667</v>
      </c>
      <c r="U19" s="66">
        <f t="shared" ref="U19:U20" si="32">T19*0.925</f>
        <v>73.958529166666679</v>
      </c>
      <c r="V19" s="68">
        <f t="shared" ref="V19:V20" si="33">W19*1.025</f>
        <v>79.667410347222216</v>
      </c>
      <c r="W19" s="73">
        <f>J19</f>
        <v>77.72430277777778</v>
      </c>
      <c r="X19" s="66">
        <f t="shared" ref="X19:X20" si="34">W19*0.925</f>
        <v>71.894980069444443</v>
      </c>
      <c r="Y19" s="64">
        <f t="shared" ref="Y19:Y20" si="35">Z19*1.025</f>
        <v>77.760256957175926</v>
      </c>
      <c r="Z19" s="73">
        <f>K19</f>
        <v>75.863665324074077</v>
      </c>
      <c r="AA19" s="69">
        <f t="shared" ref="AA19:AA20" si="36">Z19*0.925</f>
        <v>70.17389042476853</v>
      </c>
      <c r="AB19" s="75"/>
      <c r="AC19" s="71"/>
    </row>
    <row r="20" spans="1:29" ht="15.5" hidden="1" thickTop="1" thickBot="1" x14ac:dyDescent="0.4">
      <c r="A20" s="17" t="s">
        <v>42</v>
      </c>
      <c r="B20" s="79">
        <v>92</v>
      </c>
      <c r="C20" s="80">
        <v>90</v>
      </c>
      <c r="D20" s="79">
        <v>89</v>
      </c>
      <c r="E20" s="79">
        <v>88</v>
      </c>
      <c r="F20" s="81">
        <v>87</v>
      </c>
      <c r="G20" s="81">
        <v>86</v>
      </c>
      <c r="H20" s="62">
        <f t="shared" si="24"/>
        <v>82.649999999999991</v>
      </c>
      <c r="I20" s="62">
        <f t="shared" si="24"/>
        <v>80.955833333333317</v>
      </c>
      <c r="J20" s="62">
        <f t="shared" si="25"/>
        <v>79.041847222222216</v>
      </c>
      <c r="K20" s="63">
        <f t="shared" si="25"/>
        <v>76.838432175925902</v>
      </c>
      <c r="L20" s="64">
        <v>85.689999999999984</v>
      </c>
      <c r="M20" s="73">
        <v>83.6</v>
      </c>
      <c r="N20" s="66">
        <v>77.33</v>
      </c>
      <c r="O20" s="67">
        <v>86</v>
      </c>
      <c r="P20" s="68">
        <f t="shared" si="29"/>
        <v>84.716249999999988</v>
      </c>
      <c r="Q20" s="73">
        <f>H20</f>
        <v>82.649999999999991</v>
      </c>
      <c r="R20" s="66">
        <f t="shared" si="30"/>
        <v>76.451250000000002</v>
      </c>
      <c r="S20" s="68">
        <f t="shared" si="31"/>
        <v>82.979729166666644</v>
      </c>
      <c r="T20" s="73">
        <f>I20</f>
        <v>80.955833333333317</v>
      </c>
      <c r="U20" s="66">
        <f t="shared" si="32"/>
        <v>74.884145833333321</v>
      </c>
      <c r="V20" s="68">
        <f t="shared" si="33"/>
        <v>81.017893402777759</v>
      </c>
      <c r="W20" s="73">
        <f>J20</f>
        <v>79.041847222222216</v>
      </c>
      <c r="X20" s="66">
        <f t="shared" si="34"/>
        <v>73.113708680555547</v>
      </c>
      <c r="Y20" s="64">
        <f t="shared" si="35"/>
        <v>78.759392980324037</v>
      </c>
      <c r="Z20" s="73">
        <f>K20</f>
        <v>76.838432175925902</v>
      </c>
      <c r="AA20" s="69">
        <f t="shared" si="36"/>
        <v>71.07554976273147</v>
      </c>
      <c r="AB20" s="75"/>
      <c r="AC20" s="71"/>
    </row>
    <row r="21" spans="1:29" ht="15.5" thickTop="1" thickBot="1" x14ac:dyDescent="0.4">
      <c r="A21" s="167" t="s">
        <v>68</v>
      </c>
      <c r="B21" s="168"/>
      <c r="C21" s="168"/>
      <c r="D21" s="168"/>
      <c r="E21" s="168"/>
      <c r="F21" s="169"/>
      <c r="G21" s="81"/>
      <c r="H21" s="62"/>
      <c r="I21" s="62"/>
      <c r="J21" s="62"/>
      <c r="K21" s="63"/>
      <c r="L21" s="176" t="s">
        <v>62</v>
      </c>
      <c r="M21" s="177"/>
      <c r="N21" s="177"/>
      <c r="O21" s="178"/>
      <c r="P21" s="68"/>
      <c r="Q21" s="73"/>
      <c r="R21" s="66"/>
      <c r="S21" s="68"/>
      <c r="T21" s="73"/>
      <c r="U21" s="66"/>
      <c r="V21" s="68"/>
      <c r="W21" s="73"/>
      <c r="X21" s="66"/>
      <c r="Y21" s="64"/>
      <c r="Z21" s="73"/>
      <c r="AA21" s="69"/>
      <c r="AB21" s="75"/>
      <c r="AC21" s="71"/>
    </row>
    <row r="22" spans="1:29" ht="15.5" thickTop="1" thickBot="1" x14ac:dyDescent="0.4">
      <c r="A22" s="12" t="s">
        <v>43</v>
      </c>
      <c r="B22" s="13"/>
      <c r="C22" s="13" t="s">
        <v>18</v>
      </c>
      <c r="D22" s="13" t="s">
        <v>18</v>
      </c>
      <c r="E22" s="13" t="s">
        <v>18</v>
      </c>
      <c r="F22" s="13" t="s">
        <v>18</v>
      </c>
      <c r="G22" s="13" t="s">
        <v>22</v>
      </c>
      <c r="H22" s="13"/>
      <c r="I22" s="13"/>
      <c r="J22" s="13"/>
      <c r="K22" s="14"/>
      <c r="L22" s="158" t="s">
        <v>59</v>
      </c>
      <c r="M22" s="159"/>
      <c r="N22" s="160"/>
      <c r="O22" s="150"/>
      <c r="P22" s="15"/>
      <c r="Q22" s="16"/>
      <c r="R22" s="15"/>
      <c r="S22" s="15"/>
      <c r="T22" s="16"/>
      <c r="U22" s="15"/>
      <c r="V22" s="15"/>
      <c r="W22" s="16"/>
      <c r="X22" s="15"/>
      <c r="Y22" s="15"/>
      <c r="Z22" s="16"/>
      <c r="AA22" s="15"/>
      <c r="AB22" s="138"/>
      <c r="AC22" s="138"/>
    </row>
    <row r="23" spans="1:29" ht="15.5" hidden="1" thickTop="1" thickBot="1" x14ac:dyDescent="0.4">
      <c r="A23" s="17" t="s">
        <v>44</v>
      </c>
      <c r="B23" s="82"/>
      <c r="C23" s="83">
        <v>307</v>
      </c>
      <c r="D23" s="83">
        <v>353</v>
      </c>
      <c r="E23" s="83">
        <v>483</v>
      </c>
      <c r="F23" s="21">
        <v>522</v>
      </c>
      <c r="G23" s="22">
        <f>AVERAGE(D23:F23)*1.1</f>
        <v>497.93333333333339</v>
      </c>
      <c r="H23" s="22">
        <f t="shared" ref="H23:I25" si="37">AVERAGE(E23, F23, G23)*1.1</f>
        <v>551.07555555555564</v>
      </c>
      <c r="I23" s="22">
        <f t="shared" si="37"/>
        <v>576.03659259259268</v>
      </c>
      <c r="J23" s="22">
        <f t="shared" ref="J23:K25" si="38">AVERAGE(G23:I23)*1.1</f>
        <v>595.85000987654325</v>
      </c>
      <c r="K23" s="23">
        <f t="shared" si="38"/>
        <v>631.75279127572026</v>
      </c>
      <c r="L23" s="24">
        <f>M23*0.9</f>
        <v>448.14000000000004</v>
      </c>
      <c r="M23" s="25">
        <f>G23</f>
        <v>497.93333333333339</v>
      </c>
      <c r="N23" s="26">
        <f>M23*1.3</f>
        <v>647.31333333333339</v>
      </c>
      <c r="O23" s="27"/>
      <c r="P23" s="28">
        <f>Q23*0.9</f>
        <v>495.96800000000007</v>
      </c>
      <c r="Q23" s="25">
        <f>H23</f>
        <v>551.07555555555564</v>
      </c>
      <c r="R23" s="26">
        <f>Q23*1.3</f>
        <v>716.39822222222233</v>
      </c>
      <c r="S23" s="28">
        <f>T23*0.9</f>
        <v>518.43293333333338</v>
      </c>
      <c r="T23" s="25">
        <f>I23</f>
        <v>576.03659259259268</v>
      </c>
      <c r="U23" s="26">
        <f>T23*1.3</f>
        <v>748.84757037037048</v>
      </c>
      <c r="V23" s="28">
        <f>W23*0.9</f>
        <v>536.26500888888893</v>
      </c>
      <c r="W23" s="25">
        <f>J23</f>
        <v>595.85000987654325</v>
      </c>
      <c r="X23" s="26">
        <f>W23*1.3</f>
        <v>774.60501283950623</v>
      </c>
      <c r="Y23" s="24">
        <f>Z23*0.9</f>
        <v>568.57751214814823</v>
      </c>
      <c r="Z23" s="25">
        <f>K23</f>
        <v>631.75279127572026</v>
      </c>
      <c r="AA23" s="29">
        <f>Z23*1.3</f>
        <v>821.27862865843633</v>
      </c>
      <c r="AB23" s="139" t="s">
        <v>24</v>
      </c>
      <c r="AC23" s="139" t="s">
        <v>36</v>
      </c>
    </row>
    <row r="24" spans="1:29" ht="15.5" thickTop="1" thickBot="1" x14ac:dyDescent="0.4">
      <c r="A24" s="17" t="s">
        <v>44</v>
      </c>
      <c r="B24" s="157"/>
      <c r="C24" s="83">
        <v>309</v>
      </c>
      <c r="D24" s="83">
        <v>356</v>
      </c>
      <c r="E24" s="83">
        <v>483</v>
      </c>
      <c r="F24" s="21">
        <v>522</v>
      </c>
      <c r="G24" s="22">
        <f>AVERAGE(D24:F24)*1.1</f>
        <v>499.03333333333342</v>
      </c>
      <c r="H24" s="22">
        <f t="shared" si="37"/>
        <v>551.47888888888895</v>
      </c>
      <c r="I24" s="22">
        <f t="shared" si="37"/>
        <v>576.58781481481492</v>
      </c>
      <c r="J24" s="22">
        <f t="shared" si="38"/>
        <v>596.60334691358048</v>
      </c>
      <c r="K24" s="23">
        <f t="shared" si="38"/>
        <v>632.37901855967095</v>
      </c>
      <c r="L24" s="24">
        <f t="shared" ref="L24" si="39">M24*0.9</f>
        <v>449.13000000000011</v>
      </c>
      <c r="M24" s="25">
        <f>G24</f>
        <v>499.03333333333342</v>
      </c>
      <c r="N24" s="143">
        <f>M24*1.3</f>
        <v>648.74333333333345</v>
      </c>
      <c r="O24" s="84">
        <v>621</v>
      </c>
      <c r="P24" s="28">
        <f t="shared" ref="P24:P25" si="40">Q24*0.9</f>
        <v>496.33100000000007</v>
      </c>
      <c r="Q24" s="25">
        <f>H24</f>
        <v>551.47888888888895</v>
      </c>
      <c r="R24" s="26">
        <f t="shared" ref="R24:R25" si="41">Q24*1.3</f>
        <v>716.92255555555562</v>
      </c>
      <c r="S24" s="28">
        <f t="shared" ref="S24:S25" si="42">T24*0.9</f>
        <v>518.92903333333345</v>
      </c>
      <c r="T24" s="25">
        <f>I24</f>
        <v>576.58781481481492</v>
      </c>
      <c r="U24" s="26">
        <f t="shared" ref="U24:U25" si="43">T24*1.3</f>
        <v>749.56415925925944</v>
      </c>
      <c r="V24" s="28">
        <f t="shared" ref="V24:V25" si="44">W24*0.9</f>
        <v>536.94301222222248</v>
      </c>
      <c r="W24" s="25">
        <f>J24</f>
        <v>596.60334691358048</v>
      </c>
      <c r="X24" s="26">
        <f t="shared" ref="X24:X25" si="45">W24*1.3</f>
        <v>775.5843509876546</v>
      </c>
      <c r="Y24" s="24">
        <f t="shared" ref="Y24:Y25" si="46">Z24*0.9</f>
        <v>569.14111670370391</v>
      </c>
      <c r="Z24" s="25">
        <f>K24</f>
        <v>632.37901855967095</v>
      </c>
      <c r="AA24" s="29">
        <f t="shared" ref="AA24:AA25" si="47">Z24*1.3</f>
        <v>822.0927241275723</v>
      </c>
      <c r="AB24" s="139"/>
      <c r="AC24" s="139"/>
    </row>
    <row r="25" spans="1:29" ht="15.5" hidden="1" thickTop="1" thickBot="1" x14ac:dyDescent="0.4">
      <c r="A25" s="17" t="s">
        <v>44</v>
      </c>
      <c r="B25" s="85"/>
      <c r="C25" s="86">
        <v>309</v>
      </c>
      <c r="D25" s="86">
        <v>356</v>
      </c>
      <c r="E25" s="86">
        <v>483</v>
      </c>
      <c r="F25" s="36">
        <v>522</v>
      </c>
      <c r="G25" s="87">
        <v>621</v>
      </c>
      <c r="H25" s="22">
        <f t="shared" si="37"/>
        <v>596.20000000000005</v>
      </c>
      <c r="I25" s="22">
        <f t="shared" si="37"/>
        <v>637.70666666666671</v>
      </c>
      <c r="J25" s="22">
        <f t="shared" si="38"/>
        <v>680.13244444444445</v>
      </c>
      <c r="K25" s="23">
        <f t="shared" si="38"/>
        <v>701.81434074074082</v>
      </c>
      <c r="L25" s="24">
        <v>449.13000000000011</v>
      </c>
      <c r="M25" s="25">
        <v>499.03333333333342</v>
      </c>
      <c r="N25" s="26">
        <v>648.74333333333345</v>
      </c>
      <c r="O25" s="84">
        <v>621</v>
      </c>
      <c r="P25" s="28">
        <f t="shared" si="40"/>
        <v>536.58000000000004</v>
      </c>
      <c r="Q25" s="25">
        <f>H25</f>
        <v>596.20000000000005</v>
      </c>
      <c r="R25" s="26">
        <f t="shared" si="41"/>
        <v>775.06000000000006</v>
      </c>
      <c r="S25" s="28">
        <f t="shared" si="42"/>
        <v>573.93600000000004</v>
      </c>
      <c r="T25" s="25">
        <f>I25</f>
        <v>637.70666666666671</v>
      </c>
      <c r="U25" s="26">
        <f t="shared" si="43"/>
        <v>829.01866666666672</v>
      </c>
      <c r="V25" s="28">
        <f t="shared" si="44"/>
        <v>612.11919999999998</v>
      </c>
      <c r="W25" s="25">
        <f>J25</f>
        <v>680.13244444444445</v>
      </c>
      <c r="X25" s="26">
        <f t="shared" si="45"/>
        <v>884.17217777777785</v>
      </c>
      <c r="Y25" s="24">
        <f t="shared" si="46"/>
        <v>631.63290666666671</v>
      </c>
      <c r="Z25" s="25">
        <f>K25</f>
        <v>701.81434074074082</v>
      </c>
      <c r="AA25" s="29">
        <f t="shared" si="47"/>
        <v>912.35864296296313</v>
      </c>
      <c r="AB25" s="139"/>
      <c r="AC25" s="139"/>
    </row>
    <row r="26" spans="1:29" ht="15.5" hidden="1" thickTop="1" thickBot="1" x14ac:dyDescent="0.4">
      <c r="A26" s="17" t="s">
        <v>45</v>
      </c>
      <c r="B26" s="83">
        <v>506</v>
      </c>
      <c r="C26" s="83">
        <v>659</v>
      </c>
      <c r="D26" s="72">
        <v>664</v>
      </c>
      <c r="E26" s="21">
        <v>723</v>
      </c>
      <c r="F26" s="22">
        <f t="shared" ref="F26:K34" si="48">AVERAGE(C26:E26)*1.05</f>
        <v>716.1</v>
      </c>
      <c r="G26" s="22">
        <f>AVERAGE(D26:F26)*1.05</f>
        <v>736.08500000000004</v>
      </c>
      <c r="H26" s="22">
        <f t="shared" ref="H26:I34" si="49">AVERAGE(E26, F26, G26)*1.05</f>
        <v>761.31475</v>
      </c>
      <c r="I26" s="22">
        <f t="shared" si="49"/>
        <v>774.72491250000007</v>
      </c>
      <c r="J26" s="22">
        <f t="shared" si="48"/>
        <v>795.24363187500012</v>
      </c>
      <c r="K26" s="88">
        <f t="shared" si="48"/>
        <v>815.94915303125003</v>
      </c>
      <c r="L26" s="24">
        <f>M26*0.9</f>
        <v>662.4765000000001</v>
      </c>
      <c r="M26" s="25">
        <f>G26</f>
        <v>736.08500000000004</v>
      </c>
      <c r="N26" s="26">
        <f>M26*1.3</f>
        <v>956.91050000000007</v>
      </c>
      <c r="O26" s="27"/>
      <c r="P26" s="28">
        <f>Q26*0.9</f>
        <v>685.18327499999998</v>
      </c>
      <c r="Q26" s="25">
        <f>H26</f>
        <v>761.31475</v>
      </c>
      <c r="R26" s="26">
        <f>Q26*1.3</f>
        <v>989.70917500000007</v>
      </c>
      <c r="S26" s="28">
        <f>T26*0.9</f>
        <v>697.25242125000011</v>
      </c>
      <c r="T26" s="25">
        <f>I26</f>
        <v>774.72491250000007</v>
      </c>
      <c r="U26" s="26">
        <f>T26*1.3</f>
        <v>1007.1423862500002</v>
      </c>
      <c r="V26" s="28">
        <f>W26*0.9</f>
        <v>715.71926868750018</v>
      </c>
      <c r="W26" s="25">
        <f>J26</f>
        <v>795.24363187500012</v>
      </c>
      <c r="X26" s="26">
        <f>W26*1.3</f>
        <v>1033.8167214375003</v>
      </c>
      <c r="Y26" s="24">
        <f>Z26*0.9</f>
        <v>734.3542377281251</v>
      </c>
      <c r="Z26" s="25">
        <f>K26</f>
        <v>815.94915303125003</v>
      </c>
      <c r="AA26" s="29">
        <f>Z26*1.3</f>
        <v>1060.7338989406251</v>
      </c>
      <c r="AB26" s="139" t="s">
        <v>46</v>
      </c>
      <c r="AC26" s="139" t="s">
        <v>36</v>
      </c>
    </row>
    <row r="27" spans="1:29" ht="15.5" hidden="1" thickTop="1" thickBot="1" x14ac:dyDescent="0.4">
      <c r="A27" s="12" t="s">
        <v>43</v>
      </c>
      <c r="B27" s="13"/>
      <c r="C27" s="13"/>
      <c r="D27" s="13" t="s">
        <v>18</v>
      </c>
      <c r="E27" s="13" t="s">
        <v>18</v>
      </c>
      <c r="F27" s="13" t="s">
        <v>22</v>
      </c>
      <c r="G27" s="13"/>
      <c r="H27" s="13"/>
      <c r="I27" s="13"/>
      <c r="J27" s="13"/>
      <c r="K27" s="14"/>
      <c r="L27" s="158" t="s">
        <v>59</v>
      </c>
      <c r="M27" s="159"/>
      <c r="N27" s="160"/>
      <c r="O27" s="137" t="s">
        <v>9</v>
      </c>
      <c r="P27" s="15"/>
      <c r="Q27" s="16"/>
      <c r="R27" s="15"/>
      <c r="S27" s="15"/>
      <c r="T27" s="16"/>
      <c r="U27" s="15"/>
      <c r="V27" s="15"/>
      <c r="W27" s="16"/>
      <c r="X27" s="15"/>
      <c r="Y27" s="15"/>
      <c r="Z27" s="16"/>
      <c r="AA27" s="15"/>
      <c r="AB27" s="139"/>
      <c r="AC27" s="139"/>
    </row>
    <row r="28" spans="1:29" ht="29.25" customHeight="1" thickTop="1" thickBot="1" x14ac:dyDescent="0.4">
      <c r="A28" s="167" t="s">
        <v>68</v>
      </c>
      <c r="B28" s="168"/>
      <c r="C28" s="168"/>
      <c r="D28" s="168"/>
      <c r="E28" s="168"/>
      <c r="F28" s="169"/>
      <c r="G28" s="13"/>
      <c r="H28" s="13"/>
      <c r="I28" s="13"/>
      <c r="J28" s="13"/>
      <c r="K28" s="154"/>
      <c r="L28" s="180" t="s">
        <v>63</v>
      </c>
      <c r="M28" s="181"/>
      <c r="N28" s="181"/>
      <c r="O28" s="182"/>
      <c r="P28" s="15"/>
      <c r="Q28" s="16"/>
      <c r="R28" s="15"/>
      <c r="S28" s="15"/>
      <c r="T28" s="16"/>
      <c r="U28" s="15"/>
      <c r="V28" s="15"/>
      <c r="W28" s="16"/>
      <c r="X28" s="15"/>
      <c r="Y28" s="15"/>
      <c r="Z28" s="16"/>
      <c r="AA28" s="15"/>
      <c r="AB28" s="139"/>
      <c r="AC28" s="139"/>
    </row>
    <row r="29" spans="1:29" ht="15.5" thickTop="1" thickBot="1" x14ac:dyDescent="0.4">
      <c r="A29" s="17" t="s">
        <v>45</v>
      </c>
      <c r="B29" s="83">
        <v>510</v>
      </c>
      <c r="C29" s="83">
        <v>662</v>
      </c>
      <c r="D29" s="72">
        <v>670</v>
      </c>
      <c r="E29" s="21">
        <v>728</v>
      </c>
      <c r="F29" s="89">
        <f>AVERAGE(C29:E29)*1.05</f>
        <v>721</v>
      </c>
      <c r="G29" s="89">
        <f>AVERAGE(D29:F29)*1.05</f>
        <v>741.65000000000009</v>
      </c>
      <c r="H29" s="22">
        <f t="shared" si="49"/>
        <v>766.72750000000008</v>
      </c>
      <c r="I29" s="22">
        <f t="shared" si="49"/>
        <v>780.28212500000006</v>
      </c>
      <c r="J29" s="22">
        <f t="shared" si="48"/>
        <v>801.03086875000008</v>
      </c>
      <c r="K29" s="90">
        <f t="shared" si="48"/>
        <v>821.81417281250015</v>
      </c>
      <c r="L29" s="91">
        <f>F29*0.9</f>
        <v>648.9</v>
      </c>
      <c r="M29" s="92">
        <f>F29</f>
        <v>721</v>
      </c>
      <c r="N29" s="143">
        <f>M29*1.3</f>
        <v>937.30000000000007</v>
      </c>
      <c r="O29" s="31">
        <v>722</v>
      </c>
      <c r="P29" s="28">
        <f t="shared" ref="P29:P30" si="50">Q29*0.9</f>
        <v>667.48500000000013</v>
      </c>
      <c r="Q29" s="25">
        <f>G29</f>
        <v>741.65000000000009</v>
      </c>
      <c r="R29" s="26">
        <f>Q29*1.3</f>
        <v>964.1450000000001</v>
      </c>
      <c r="S29" s="28">
        <f t="shared" ref="S29:S30" si="51">T29*0.9</f>
        <v>690.05475000000013</v>
      </c>
      <c r="T29" s="25">
        <f>H29</f>
        <v>766.72750000000008</v>
      </c>
      <c r="U29" s="26">
        <f t="shared" ref="U29:U30" si="52">T29*1.3</f>
        <v>996.74575000000016</v>
      </c>
      <c r="V29" s="28">
        <f t="shared" ref="V29:V30" si="53">W29*0.9</f>
        <v>702.25391250000007</v>
      </c>
      <c r="W29" s="25">
        <f>I29</f>
        <v>780.28212500000006</v>
      </c>
      <c r="X29" s="26">
        <f t="shared" ref="X29:X30" si="54">W29*1.3</f>
        <v>1014.3667625000002</v>
      </c>
      <c r="Y29" s="24">
        <f t="shared" ref="Y29:Y30" si="55">Z29*0.9</f>
        <v>720.92778187500005</v>
      </c>
      <c r="Z29" s="25">
        <f>J29</f>
        <v>801.03086875000008</v>
      </c>
      <c r="AA29" s="29">
        <f t="shared" ref="AA29:AA30" si="56">Z29*1.3</f>
        <v>1041.3401293750001</v>
      </c>
      <c r="AB29" s="139"/>
      <c r="AC29" s="139"/>
    </row>
    <row r="30" spans="1:29" ht="15.5" hidden="1" thickTop="1" thickBot="1" x14ac:dyDescent="0.4">
      <c r="A30" s="17" t="s">
        <v>45</v>
      </c>
      <c r="B30" s="86">
        <v>510</v>
      </c>
      <c r="C30" s="86">
        <v>662</v>
      </c>
      <c r="D30" s="93">
        <v>670</v>
      </c>
      <c r="E30" s="36">
        <v>728</v>
      </c>
      <c r="F30" s="89">
        <v>722</v>
      </c>
      <c r="G30" s="89">
        <f>AVERAGE(D30:F30)*1.05</f>
        <v>742</v>
      </c>
      <c r="H30" s="22">
        <f t="shared" si="49"/>
        <v>767.2</v>
      </c>
      <c r="I30" s="22">
        <f t="shared" si="49"/>
        <v>780.92</v>
      </c>
      <c r="J30" s="22">
        <f t="shared" si="48"/>
        <v>801.54200000000003</v>
      </c>
      <c r="K30" s="90">
        <f t="shared" si="48"/>
        <v>822.38170000000002</v>
      </c>
      <c r="L30" s="24">
        <v>648.9</v>
      </c>
      <c r="M30" s="25">
        <v>721</v>
      </c>
      <c r="N30" s="143">
        <f t="shared" ref="N30:N31" si="57">M30*1.3</f>
        <v>937.30000000000007</v>
      </c>
      <c r="O30" s="27"/>
      <c r="P30" s="28">
        <f t="shared" si="50"/>
        <v>667.80000000000007</v>
      </c>
      <c r="Q30" s="25">
        <f t="shared" ref="Q30:Q33" si="58">G30</f>
        <v>742</v>
      </c>
      <c r="R30" s="26">
        <f t="shared" ref="R30" si="59">Q30*1.3</f>
        <v>964.6</v>
      </c>
      <c r="S30" s="28">
        <f t="shared" si="51"/>
        <v>702.82799999999997</v>
      </c>
      <c r="T30" s="25">
        <f>I30</f>
        <v>780.92</v>
      </c>
      <c r="U30" s="26">
        <f t="shared" si="52"/>
        <v>1015.196</v>
      </c>
      <c r="V30" s="28">
        <f t="shared" si="53"/>
        <v>721.38780000000008</v>
      </c>
      <c r="W30" s="25">
        <f>J30</f>
        <v>801.54200000000003</v>
      </c>
      <c r="X30" s="26">
        <f t="shared" si="54"/>
        <v>1042.0046</v>
      </c>
      <c r="Y30" s="24">
        <f t="shared" si="55"/>
        <v>740.14353000000006</v>
      </c>
      <c r="Z30" s="25">
        <f>K30</f>
        <v>822.38170000000002</v>
      </c>
      <c r="AA30" s="29">
        <f t="shared" si="56"/>
        <v>1069.0962100000002</v>
      </c>
      <c r="AB30" s="139"/>
      <c r="AC30" s="139"/>
    </row>
    <row r="31" spans="1:29" ht="27.5" hidden="1" thickTop="1" thickBot="1" x14ac:dyDescent="0.4">
      <c r="A31" s="17" t="s">
        <v>47</v>
      </c>
      <c r="B31" s="83">
        <f>36+84</f>
        <v>120</v>
      </c>
      <c r="C31" s="83">
        <f>35+85</f>
        <v>120</v>
      </c>
      <c r="D31" s="72">
        <f>50+102</f>
        <v>152</v>
      </c>
      <c r="E31" s="21">
        <v>149</v>
      </c>
      <c r="F31" s="89">
        <f t="shared" si="48"/>
        <v>147.35000000000002</v>
      </c>
      <c r="G31" s="89">
        <f>AVERAGE(D31:F31)*1.05</f>
        <v>156.92250000000001</v>
      </c>
      <c r="H31" s="22">
        <f t="shared" si="49"/>
        <v>158.645375</v>
      </c>
      <c r="I31" s="22">
        <f t="shared" si="49"/>
        <v>162.02125625000002</v>
      </c>
      <c r="J31" s="22">
        <f t="shared" si="48"/>
        <v>167.15619593750003</v>
      </c>
      <c r="K31" s="90">
        <f t="shared" si="48"/>
        <v>170.73798951562503</v>
      </c>
      <c r="L31" s="24">
        <f>M31*0.9</f>
        <v>141.23025000000001</v>
      </c>
      <c r="M31" s="25">
        <f>G31</f>
        <v>156.92250000000001</v>
      </c>
      <c r="N31" s="143">
        <f t="shared" si="57"/>
        <v>203.99925000000002</v>
      </c>
      <c r="O31" s="27"/>
      <c r="P31" s="28">
        <f>Q31*0.9</f>
        <v>141.23025000000001</v>
      </c>
      <c r="Q31" s="25">
        <f t="shared" si="58"/>
        <v>156.92250000000001</v>
      </c>
      <c r="R31" s="26">
        <f>Q31*1.3</f>
        <v>203.99925000000002</v>
      </c>
      <c r="S31" s="28">
        <f>T31*0.9</f>
        <v>145.81913062500001</v>
      </c>
      <c r="T31" s="25">
        <f>I31</f>
        <v>162.02125625000002</v>
      </c>
      <c r="U31" s="26">
        <f>T31*1.3</f>
        <v>210.62763312500005</v>
      </c>
      <c r="V31" s="28">
        <f>W31*0.9</f>
        <v>150.44057634375002</v>
      </c>
      <c r="W31" s="25">
        <f>J31</f>
        <v>167.15619593750003</v>
      </c>
      <c r="X31" s="26">
        <f>W31*1.3</f>
        <v>217.30305471875005</v>
      </c>
      <c r="Y31" s="24">
        <f>Z31*0.9</f>
        <v>153.66419056406252</v>
      </c>
      <c r="Z31" s="25">
        <f>K31</f>
        <v>170.73798951562503</v>
      </c>
      <c r="AA31" s="29">
        <f>Z31*1.3</f>
        <v>221.95938637031256</v>
      </c>
      <c r="AB31" s="139" t="s">
        <v>48</v>
      </c>
      <c r="AC31" s="139" t="s">
        <v>36</v>
      </c>
    </row>
    <row r="32" spans="1:29" ht="15.5" thickTop="1" thickBot="1" x14ac:dyDescent="0.4">
      <c r="A32" s="17"/>
      <c r="B32" s="83"/>
      <c r="C32" s="83"/>
      <c r="D32" s="72"/>
      <c r="E32" s="21"/>
      <c r="F32" s="89"/>
      <c r="G32" s="89"/>
      <c r="H32" s="22"/>
      <c r="I32" s="22"/>
      <c r="J32" s="22"/>
      <c r="K32" s="90"/>
      <c r="L32" s="183" t="s">
        <v>69</v>
      </c>
      <c r="M32" s="184"/>
      <c r="N32" s="184"/>
      <c r="O32" s="185"/>
      <c r="P32" s="28"/>
      <c r="Q32" s="25"/>
      <c r="R32" s="26"/>
      <c r="S32" s="28"/>
      <c r="T32" s="25"/>
      <c r="U32" s="26"/>
      <c r="V32" s="28"/>
      <c r="W32" s="25"/>
      <c r="X32" s="26"/>
      <c r="Y32" s="24"/>
      <c r="Z32" s="25"/>
      <c r="AA32" s="29"/>
      <c r="AB32" s="139"/>
      <c r="AC32" s="139"/>
    </row>
    <row r="33" spans="1:29" ht="27.5" thickTop="1" thickBot="1" x14ac:dyDescent="0.4">
      <c r="A33" s="17" t="s">
        <v>47</v>
      </c>
      <c r="B33" s="83">
        <f>36+86</f>
        <v>122</v>
      </c>
      <c r="C33" s="83">
        <f>36+87</f>
        <v>123</v>
      </c>
      <c r="D33" s="72">
        <f>49+104</f>
        <v>153</v>
      </c>
      <c r="E33" s="21">
        <f>46+103</f>
        <v>149</v>
      </c>
      <c r="F33" s="89">
        <f t="shared" si="48"/>
        <v>148.75</v>
      </c>
      <c r="G33" s="89">
        <f>AVERAGE(D33:F33)*1.05</f>
        <v>157.76250000000002</v>
      </c>
      <c r="H33" s="22">
        <f t="shared" si="49"/>
        <v>159.42937500000002</v>
      </c>
      <c r="I33" s="22">
        <f t="shared" si="49"/>
        <v>163.07965625000006</v>
      </c>
      <c r="J33" s="22">
        <f t="shared" si="48"/>
        <v>168.09503593750003</v>
      </c>
      <c r="K33" s="90">
        <f t="shared" si="48"/>
        <v>171.71142351562506</v>
      </c>
      <c r="L33" s="24">
        <f>F33*0.9</f>
        <v>133.875</v>
      </c>
      <c r="M33" s="25">
        <f>F33</f>
        <v>148.75</v>
      </c>
      <c r="N33" s="143">
        <f>M33*1.3</f>
        <v>193.375</v>
      </c>
      <c r="O33" s="31">
        <f>45+105</f>
        <v>150</v>
      </c>
      <c r="P33" s="28">
        <f t="shared" ref="P33:P34" si="60">Q33*0.9</f>
        <v>141.98625000000001</v>
      </c>
      <c r="Q33" s="25">
        <f t="shared" si="58"/>
        <v>157.76250000000002</v>
      </c>
      <c r="R33" s="26">
        <f t="shared" ref="R33:R34" si="61">Q33*1.3</f>
        <v>205.09125000000003</v>
      </c>
      <c r="S33" s="28">
        <f t="shared" ref="S33:S34" si="62">T33*0.9</f>
        <v>143.48643750000002</v>
      </c>
      <c r="T33" s="25">
        <f>H33</f>
        <v>159.42937500000002</v>
      </c>
      <c r="U33" s="26">
        <f t="shared" ref="U33:U34" si="63">T33*1.3</f>
        <v>207.25818750000005</v>
      </c>
      <c r="V33" s="28">
        <f t="shared" ref="V33:V34" si="64">W33*0.9</f>
        <v>146.77169062500005</v>
      </c>
      <c r="W33" s="25">
        <f>I33</f>
        <v>163.07965625000006</v>
      </c>
      <c r="X33" s="26">
        <f t="shared" ref="X33:X34" si="65">W33*1.3</f>
        <v>212.00355312500008</v>
      </c>
      <c r="Y33" s="24">
        <f t="shared" ref="Y33:Y34" si="66">Z33*0.9</f>
        <v>151.28553234375002</v>
      </c>
      <c r="Z33" s="25">
        <f>J33</f>
        <v>168.09503593750003</v>
      </c>
      <c r="AA33" s="29">
        <f t="shared" ref="AA33:AA34" si="67">Z33*1.3</f>
        <v>218.52354671875005</v>
      </c>
      <c r="AB33" s="139"/>
      <c r="AC33" s="139"/>
    </row>
    <row r="34" spans="1:29" ht="27.5" hidden="1" thickTop="1" thickBot="1" x14ac:dyDescent="0.4">
      <c r="A34" s="17" t="s">
        <v>47</v>
      </c>
      <c r="B34" s="83">
        <f>36+86</f>
        <v>122</v>
      </c>
      <c r="C34" s="83">
        <f>36+87</f>
        <v>123</v>
      </c>
      <c r="D34" s="72">
        <f>49+104</f>
        <v>153</v>
      </c>
      <c r="E34" s="21">
        <f>46+103</f>
        <v>149</v>
      </c>
      <c r="F34" s="94">
        <f>45+105</f>
        <v>150</v>
      </c>
      <c r="G34" s="22">
        <f>AVERAGE(D34:F34)*1.05</f>
        <v>158.19999999999999</v>
      </c>
      <c r="H34" s="22">
        <f t="shared" si="49"/>
        <v>160.02000000000001</v>
      </c>
      <c r="I34" s="22">
        <f t="shared" si="49"/>
        <v>163.87700000000004</v>
      </c>
      <c r="J34" s="22">
        <f t="shared" si="48"/>
        <v>168.73395000000005</v>
      </c>
      <c r="K34" s="90">
        <f t="shared" si="48"/>
        <v>172.42083250000005</v>
      </c>
      <c r="L34" s="24"/>
      <c r="M34" s="25"/>
      <c r="N34" s="26"/>
      <c r="O34" s="27"/>
      <c r="P34" s="28">
        <f t="shared" si="60"/>
        <v>144.018</v>
      </c>
      <c r="Q34" s="25">
        <f>H34</f>
        <v>160.02000000000001</v>
      </c>
      <c r="R34" s="26">
        <f t="shared" si="61"/>
        <v>208.02600000000001</v>
      </c>
      <c r="S34" s="28">
        <f t="shared" si="62"/>
        <v>147.48930000000004</v>
      </c>
      <c r="T34" s="25">
        <f>I34</f>
        <v>163.87700000000004</v>
      </c>
      <c r="U34" s="26">
        <f t="shared" si="63"/>
        <v>213.04010000000005</v>
      </c>
      <c r="V34" s="28">
        <f t="shared" si="64"/>
        <v>151.86055500000006</v>
      </c>
      <c r="W34" s="25">
        <f>J34</f>
        <v>168.73395000000005</v>
      </c>
      <c r="X34" s="26">
        <f t="shared" si="65"/>
        <v>219.35413500000007</v>
      </c>
      <c r="Y34" s="24">
        <f t="shared" si="66"/>
        <v>155.17874925000004</v>
      </c>
      <c r="Z34" s="25">
        <f>K34</f>
        <v>172.42083250000005</v>
      </c>
      <c r="AA34" s="29">
        <f t="shared" si="67"/>
        <v>224.14708225000007</v>
      </c>
      <c r="AB34" s="139"/>
      <c r="AC34" s="139"/>
    </row>
    <row r="35" spans="1:29" ht="15.5" thickTop="1" thickBot="1" x14ac:dyDescent="0.4">
      <c r="A35" s="12" t="s">
        <v>49</v>
      </c>
      <c r="B35" s="13" t="s">
        <v>18</v>
      </c>
      <c r="C35" s="13" t="s">
        <v>18</v>
      </c>
      <c r="D35" s="13" t="s">
        <v>18</v>
      </c>
      <c r="E35" s="13" t="s">
        <v>18</v>
      </c>
      <c r="F35" s="13" t="s">
        <v>22</v>
      </c>
      <c r="G35" s="13"/>
      <c r="H35" s="13"/>
      <c r="I35" s="13"/>
      <c r="J35" s="13"/>
      <c r="K35" s="14"/>
      <c r="L35" s="158" t="s">
        <v>59</v>
      </c>
      <c r="M35" s="159"/>
      <c r="N35" s="160"/>
      <c r="O35" s="150"/>
      <c r="P35" s="15"/>
      <c r="Q35" s="16"/>
      <c r="R35" s="15"/>
      <c r="S35" s="15"/>
      <c r="T35" s="16"/>
      <c r="U35" s="15"/>
      <c r="V35" s="15"/>
      <c r="W35" s="16"/>
      <c r="X35" s="15"/>
      <c r="Y35" s="15"/>
      <c r="Z35" s="16"/>
      <c r="AA35" s="15"/>
      <c r="AB35" s="138"/>
      <c r="AC35" s="138"/>
    </row>
    <row r="36" spans="1:29" s="97" customFormat="1" ht="15.5" hidden="1" thickTop="1" thickBot="1" x14ac:dyDescent="0.4">
      <c r="A36" s="17" t="s">
        <v>50</v>
      </c>
      <c r="B36" s="48">
        <v>0.33</v>
      </c>
      <c r="C36" s="48">
        <v>0.33</v>
      </c>
      <c r="D36" s="49">
        <v>0.44</v>
      </c>
      <c r="E36" s="49">
        <v>0.36</v>
      </c>
      <c r="F36" s="50">
        <f>AVERAGE(C36:E36)*1.03</f>
        <v>0.38796666666666668</v>
      </c>
      <c r="G36" s="50">
        <f>AVERAGE(D36:F36)*1.03</f>
        <v>0.40786855555555557</v>
      </c>
      <c r="H36" s="50">
        <f t="shared" ref="H36:I46" si="68">AVERAGE(E36, F36, G36)*1.03</f>
        <v>0.39683675962962961</v>
      </c>
      <c r="I36" s="50">
        <f t="shared" si="68"/>
        <v>0.40948404710246911</v>
      </c>
      <c r="J36" s="50">
        <f t="shared" ref="F36:K46" si="69">AVERAGE(G36:I36)*1.03</f>
        <v>0.41687168105209466</v>
      </c>
      <c r="K36" s="95">
        <f t="shared" si="69"/>
        <v>0.41996275413923972</v>
      </c>
      <c r="L36" s="52">
        <f>M36*0.9</f>
        <v>0.36708170000000001</v>
      </c>
      <c r="M36" s="53">
        <f>G36</f>
        <v>0.40786855555555557</v>
      </c>
      <c r="N36" s="54">
        <f>M36*1.1</f>
        <v>0.44865541111111118</v>
      </c>
      <c r="O36" s="96"/>
      <c r="P36" s="56">
        <f>Q36*0.9</f>
        <v>0.35715308366666665</v>
      </c>
      <c r="Q36" s="53">
        <f t="shared" ref="Q36:Q41" si="70">H36</f>
        <v>0.39683675962962961</v>
      </c>
      <c r="R36" s="54">
        <f>Q36*1.1</f>
        <v>0.43652043559259263</v>
      </c>
      <c r="S36" s="56">
        <f>T36*0.9</f>
        <v>0.3685356423922222</v>
      </c>
      <c r="T36" s="53">
        <f t="shared" ref="T36:T41" si="71">I36</f>
        <v>0.40948404710246911</v>
      </c>
      <c r="U36" s="54">
        <f>T36*1.1</f>
        <v>0.45043245181271607</v>
      </c>
      <c r="V36" s="56">
        <f>W36*0.9</f>
        <v>0.37518451294688521</v>
      </c>
      <c r="W36" s="53">
        <f t="shared" ref="W36:W41" si="72">J36</f>
        <v>0.41687168105209466</v>
      </c>
      <c r="X36" s="54">
        <f>W36*1.1</f>
        <v>0.45855884915730416</v>
      </c>
      <c r="Y36" s="52">
        <f>Z36*0.9</f>
        <v>0.37796647872531575</v>
      </c>
      <c r="Z36" s="53">
        <f t="shared" ref="Z36:Z41" si="73">K36</f>
        <v>0.41996275413923972</v>
      </c>
      <c r="AA36" s="58">
        <f>Z36*1.1</f>
        <v>0.46195902955316376</v>
      </c>
      <c r="AB36" s="140" t="s">
        <v>51</v>
      </c>
      <c r="AC36" s="140" t="s">
        <v>52</v>
      </c>
    </row>
    <row r="37" spans="1:29" s="97" customFormat="1" ht="15.5" thickTop="1" thickBot="1" x14ac:dyDescent="0.4">
      <c r="A37" s="17" t="s">
        <v>50</v>
      </c>
      <c r="B37" s="98">
        <v>0.25</v>
      </c>
      <c r="C37" s="98">
        <v>0.27</v>
      </c>
      <c r="D37" s="99">
        <v>0.34</v>
      </c>
      <c r="E37" s="99">
        <v>0.26</v>
      </c>
      <c r="F37" s="100">
        <f>AVERAGE(C37:E37)*1.03</f>
        <v>0.29870000000000002</v>
      </c>
      <c r="G37" s="100">
        <f>AVERAGE(D37:F37)*1.03</f>
        <v>0.30855366666666673</v>
      </c>
      <c r="H37" s="50">
        <f t="shared" si="68"/>
        <v>0.29775709222222224</v>
      </c>
      <c r="I37" s="50">
        <f t="shared" si="68"/>
        <v>0.31072036055185193</v>
      </c>
      <c r="J37" s="50">
        <f t="shared" si="69"/>
        <v>0.31484735100798772</v>
      </c>
      <c r="K37" s="95">
        <f t="shared" si="69"/>
        <v>0.31700818263184122</v>
      </c>
      <c r="L37" s="52">
        <f t="shared" ref="L37:L40" si="74">F37*0.9</f>
        <v>0.26883000000000001</v>
      </c>
      <c r="M37" s="53">
        <f>F37</f>
        <v>0.29870000000000002</v>
      </c>
      <c r="N37" s="147">
        <f>M37*1.1</f>
        <v>0.32857000000000003</v>
      </c>
      <c r="O37" s="136">
        <v>0.21</v>
      </c>
      <c r="P37" s="56">
        <f t="shared" ref="P37:P38" si="75">Q37*0.9</f>
        <v>0.27769830000000006</v>
      </c>
      <c r="Q37" s="53">
        <f>G37</f>
        <v>0.30855366666666673</v>
      </c>
      <c r="R37" s="54">
        <f t="shared" ref="R37:R38" si="76">Q37*1.1</f>
        <v>0.33940903333333344</v>
      </c>
      <c r="S37" s="56">
        <f t="shared" ref="S37:S38" si="77">T37*0.9</f>
        <v>0.26798138300000002</v>
      </c>
      <c r="T37" s="53">
        <f>H37</f>
        <v>0.29775709222222224</v>
      </c>
      <c r="U37" s="54">
        <f t="shared" ref="U37:U38" si="78">T37*1.1</f>
        <v>0.32753280144444447</v>
      </c>
      <c r="V37" s="56">
        <f t="shared" ref="V37:V38" si="79">W37*0.9</f>
        <v>0.27964832449666677</v>
      </c>
      <c r="W37" s="53">
        <f>I37</f>
        <v>0.31072036055185193</v>
      </c>
      <c r="X37" s="54">
        <f t="shared" ref="X37:X38" si="80">W37*1.1</f>
        <v>0.34179239660703714</v>
      </c>
      <c r="Y37" s="52">
        <f t="shared" ref="Y37:Y38" si="81">Z37*0.9</f>
        <v>0.28336261590718897</v>
      </c>
      <c r="Z37" s="53">
        <f>J37</f>
        <v>0.31484735100798772</v>
      </c>
      <c r="AA37" s="58">
        <f t="shared" ref="AA37:AA38" si="82">Z37*1.1</f>
        <v>0.34633208610878652</v>
      </c>
      <c r="AB37" s="140"/>
      <c r="AC37" s="140"/>
    </row>
    <row r="38" spans="1:29" s="97" customFormat="1" ht="15.5" hidden="1" thickTop="1" thickBot="1" x14ac:dyDescent="0.4">
      <c r="A38" s="17" t="s">
        <v>50</v>
      </c>
      <c r="B38" s="98">
        <v>0.25</v>
      </c>
      <c r="C38" s="98">
        <v>0.27</v>
      </c>
      <c r="D38" s="99">
        <v>0.34</v>
      </c>
      <c r="E38" s="99">
        <v>0.26</v>
      </c>
      <c r="F38" s="151">
        <v>0.21</v>
      </c>
      <c r="G38" s="100">
        <f>AVERAGE(D38:F38)*1.03</f>
        <v>0.27810000000000001</v>
      </c>
      <c r="H38" s="50">
        <f t="shared" si="68"/>
        <v>0.25684766666666664</v>
      </c>
      <c r="I38" s="50">
        <f t="shared" si="68"/>
        <v>0.25576536555555551</v>
      </c>
      <c r="J38" s="50">
        <f t="shared" si="69"/>
        <v>0.27147814106296292</v>
      </c>
      <c r="K38" s="95">
        <f t="shared" si="69"/>
        <v>0.2692046361612469</v>
      </c>
      <c r="L38" s="106">
        <f t="shared" si="74"/>
        <v>0.189</v>
      </c>
      <c r="M38" s="53">
        <f t="shared" ref="M38:M40" si="83">F38</f>
        <v>0.21</v>
      </c>
      <c r="N38" s="143">
        <f t="shared" ref="N38:N39" si="84">M38*1.3</f>
        <v>0.27300000000000002</v>
      </c>
      <c r="O38" s="54"/>
      <c r="P38" s="56">
        <f t="shared" si="75"/>
        <v>0.23116289999999998</v>
      </c>
      <c r="Q38" s="53">
        <f t="shared" si="70"/>
        <v>0.25684766666666664</v>
      </c>
      <c r="R38" s="54">
        <f t="shared" si="76"/>
        <v>0.28253243333333333</v>
      </c>
      <c r="S38" s="56">
        <f t="shared" si="77"/>
        <v>0.23018882899999996</v>
      </c>
      <c r="T38" s="53">
        <f t="shared" si="71"/>
        <v>0.25576536555555551</v>
      </c>
      <c r="U38" s="54">
        <f t="shared" si="78"/>
        <v>0.2813419021111111</v>
      </c>
      <c r="V38" s="56">
        <f t="shared" si="79"/>
        <v>0.24433032695666662</v>
      </c>
      <c r="W38" s="53">
        <f t="shared" si="72"/>
        <v>0.27147814106296292</v>
      </c>
      <c r="X38" s="54">
        <f t="shared" si="80"/>
        <v>0.29862595516925922</v>
      </c>
      <c r="Y38" s="52">
        <f t="shared" si="81"/>
        <v>0.24228417254512222</v>
      </c>
      <c r="Z38" s="53">
        <f t="shared" si="73"/>
        <v>0.2692046361612469</v>
      </c>
      <c r="AA38" s="58">
        <f t="shared" si="82"/>
        <v>0.29612509977737161</v>
      </c>
      <c r="AB38" s="140"/>
      <c r="AC38" s="140"/>
    </row>
    <row r="39" spans="1:29" ht="15.5" hidden="1" thickTop="1" thickBot="1" x14ac:dyDescent="0.4">
      <c r="A39" s="17" t="s">
        <v>53</v>
      </c>
      <c r="B39" s="101">
        <v>33065</v>
      </c>
      <c r="C39" s="101">
        <v>36370</v>
      </c>
      <c r="D39" s="102">
        <v>40102</v>
      </c>
      <c r="E39" s="102">
        <v>38372</v>
      </c>
      <c r="F39" s="104">
        <f t="shared" si="69"/>
        <v>39429.773333333338</v>
      </c>
      <c r="G39" s="104">
        <f>AVERAGE(D39:F39)*1.03</f>
        <v>40480.295511111122</v>
      </c>
      <c r="H39" s="103">
        <f t="shared" si="68"/>
        <v>40610.176969925931</v>
      </c>
      <c r="I39" s="103">
        <f t="shared" si="68"/>
        <v>41378.617729600504</v>
      </c>
      <c r="J39" s="103">
        <f t="shared" si="69"/>
        <v>42047.720972318893</v>
      </c>
      <c r="K39" s="103">
        <f t="shared" si="69"/>
        <v>42585.8703806669</v>
      </c>
      <c r="L39" s="106">
        <f t="shared" si="74"/>
        <v>35486.796000000002</v>
      </c>
      <c r="M39" s="53">
        <f t="shared" si="83"/>
        <v>39429.773333333338</v>
      </c>
      <c r="N39" s="143">
        <f t="shared" si="84"/>
        <v>51258.705333333339</v>
      </c>
      <c r="O39" s="105">
        <f>M39*1.1</f>
        <v>43372.750666666674</v>
      </c>
      <c r="P39" s="106">
        <f>Q39*0.9</f>
        <v>36549.159272933342</v>
      </c>
      <c r="Q39" s="107">
        <f t="shared" si="70"/>
        <v>40610.176969925931</v>
      </c>
      <c r="R39" s="105">
        <f>Q39*1.1</f>
        <v>44671.194666918527</v>
      </c>
      <c r="S39" s="106">
        <f>T39*0.9</f>
        <v>37240.755956640452</v>
      </c>
      <c r="T39" s="107">
        <f t="shared" si="71"/>
        <v>41378.617729600504</v>
      </c>
      <c r="U39" s="105">
        <f>T39*1.1</f>
        <v>45516.479502560556</v>
      </c>
      <c r="V39" s="106">
        <f>W39*0.9</f>
        <v>37842.948875087008</v>
      </c>
      <c r="W39" s="107">
        <f t="shared" si="72"/>
        <v>42047.720972318893</v>
      </c>
      <c r="X39" s="105">
        <f>W39*1.1</f>
        <v>46252.493069550786</v>
      </c>
      <c r="Y39" s="106">
        <f>Z39*0.9</f>
        <v>38327.283342600211</v>
      </c>
      <c r="Z39" s="107">
        <f t="shared" si="73"/>
        <v>42585.8703806669</v>
      </c>
      <c r="AA39" s="105">
        <f>Z39*1.1</f>
        <v>46844.457418733597</v>
      </c>
      <c r="AB39" s="140" t="s">
        <v>51</v>
      </c>
      <c r="AC39" s="140" t="s">
        <v>52</v>
      </c>
    </row>
    <row r="40" spans="1:29" ht="15.5" thickTop="1" thickBot="1" x14ac:dyDescent="0.4">
      <c r="A40" s="17" t="s">
        <v>58</v>
      </c>
      <c r="B40" s="108">
        <v>39779</v>
      </c>
      <c r="C40" s="108">
        <v>43649</v>
      </c>
      <c r="D40" s="109">
        <v>51905</v>
      </c>
      <c r="E40" s="109">
        <v>48524</v>
      </c>
      <c r="F40" s="104">
        <f t="shared" si="69"/>
        <v>49466.78</v>
      </c>
      <c r="G40" s="104">
        <f>AVERAGE(D40:F40)*1.03</f>
        <v>51464.217800000006</v>
      </c>
      <c r="H40" s="103">
        <f t="shared" si="68"/>
        <v>51312.882578000004</v>
      </c>
      <c r="I40" s="103">
        <f t="shared" si="68"/>
        <v>52270.398929780014</v>
      </c>
      <c r="J40" s="103">
        <f t="shared" si="69"/>
        <v>53232.974762337799</v>
      </c>
      <c r="K40" s="103">
        <f t="shared" si="69"/>
        <v>53840.247986073788</v>
      </c>
      <c r="L40" s="106">
        <f t="shared" si="74"/>
        <v>44520.101999999999</v>
      </c>
      <c r="M40" s="107">
        <f t="shared" si="83"/>
        <v>49466.78</v>
      </c>
      <c r="N40" s="148">
        <f>M40*1.1</f>
        <v>54413.458000000006</v>
      </c>
      <c r="O40" s="135">
        <v>44104</v>
      </c>
      <c r="P40" s="106">
        <f t="shared" ref="P40:P41" si="85">Q40*0.9</f>
        <v>46317.796020000009</v>
      </c>
      <c r="Q40" s="107">
        <f>G40</f>
        <v>51464.217800000006</v>
      </c>
      <c r="R40" s="105">
        <f t="shared" ref="R40:R41" si="86">Q40*1.1</f>
        <v>56610.63958000001</v>
      </c>
      <c r="S40" s="106">
        <f t="shared" ref="S40:S41" si="87">T40*0.9</f>
        <v>46181.594320200005</v>
      </c>
      <c r="T40" s="107">
        <f>H40</f>
        <v>51312.882578000004</v>
      </c>
      <c r="U40" s="105">
        <f t="shared" ref="U40:U41" si="88">T40*1.1</f>
        <v>56444.170835800011</v>
      </c>
      <c r="V40" s="106">
        <f t="shared" ref="V40:V41" si="89">W40*0.9</f>
        <v>47043.359036802016</v>
      </c>
      <c r="W40" s="107">
        <f>I40</f>
        <v>52270.398929780014</v>
      </c>
      <c r="X40" s="105">
        <f t="shared" ref="X40:X41" si="90">W40*1.1</f>
        <v>57497.43882275802</v>
      </c>
      <c r="Y40" s="106">
        <f t="shared" ref="Y40:Y41" si="91">Z40*0.9</f>
        <v>47909.677286104023</v>
      </c>
      <c r="Z40" s="107">
        <f>J40</f>
        <v>53232.974762337799</v>
      </c>
      <c r="AA40" s="105">
        <f t="shared" ref="AA40:AA41" si="92">Z40*1.1</f>
        <v>58556.272238571582</v>
      </c>
      <c r="AB40" s="140"/>
      <c r="AC40" s="140"/>
    </row>
    <row r="41" spans="1:29" ht="15.5" hidden="1" thickTop="1" thickBot="1" x14ac:dyDescent="0.4">
      <c r="A41" s="17" t="s">
        <v>53</v>
      </c>
      <c r="B41" s="110">
        <v>39779</v>
      </c>
      <c r="C41" s="110">
        <v>43649</v>
      </c>
      <c r="D41" s="111">
        <v>51905</v>
      </c>
      <c r="E41" s="111">
        <v>48524</v>
      </c>
      <c r="F41" s="111">
        <v>44104</v>
      </c>
      <c r="G41" s="103">
        <f>AVERAGE(D41:F41)*1.03</f>
        <v>49622.996666666666</v>
      </c>
      <c r="H41" s="103">
        <f t="shared" si="68"/>
        <v>48839.508855555556</v>
      </c>
      <c r="I41" s="103">
        <f t="shared" si="68"/>
        <v>48947.833562629639</v>
      </c>
      <c r="J41" s="103">
        <f t="shared" si="69"/>
        <v>50610.883085799142</v>
      </c>
      <c r="K41" s="103">
        <f t="shared" si="69"/>
        <v>50950.057423034625</v>
      </c>
      <c r="L41" s="106"/>
      <c r="M41" s="107"/>
      <c r="N41" s="105"/>
      <c r="O41" s="112"/>
      <c r="P41" s="106">
        <f t="shared" si="85"/>
        <v>43955.557970000002</v>
      </c>
      <c r="Q41" s="107">
        <f t="shared" si="70"/>
        <v>48839.508855555556</v>
      </c>
      <c r="R41" s="105">
        <f t="shared" si="86"/>
        <v>53723.459741111117</v>
      </c>
      <c r="S41" s="106">
        <f t="shared" si="87"/>
        <v>44053.050206366679</v>
      </c>
      <c r="T41" s="107">
        <f t="shared" si="71"/>
        <v>48947.833562629639</v>
      </c>
      <c r="U41" s="105">
        <f t="shared" si="88"/>
        <v>53842.616918892607</v>
      </c>
      <c r="V41" s="106">
        <f t="shared" si="89"/>
        <v>45549.794777219227</v>
      </c>
      <c r="W41" s="107">
        <f t="shared" si="72"/>
        <v>50610.883085799142</v>
      </c>
      <c r="X41" s="105">
        <f t="shared" si="90"/>
        <v>55671.971394379063</v>
      </c>
      <c r="Y41" s="106">
        <f t="shared" si="91"/>
        <v>45855.051680731165</v>
      </c>
      <c r="Z41" s="107">
        <f t="shared" si="73"/>
        <v>50950.057423034625</v>
      </c>
      <c r="AA41" s="105">
        <f t="shared" si="92"/>
        <v>56045.063165338091</v>
      </c>
      <c r="AB41" s="140"/>
      <c r="AC41" s="140"/>
    </row>
    <row r="42" spans="1:29" ht="15.5" hidden="1" thickTop="1" thickBot="1" x14ac:dyDescent="0.4">
      <c r="A42" s="12" t="s">
        <v>49</v>
      </c>
      <c r="B42" s="13" t="s">
        <v>18</v>
      </c>
      <c r="C42" s="13" t="s">
        <v>18</v>
      </c>
      <c r="D42" s="13" t="s">
        <v>18</v>
      </c>
      <c r="E42" s="13" t="s">
        <v>22</v>
      </c>
      <c r="F42" s="13"/>
      <c r="G42" s="13"/>
      <c r="H42" s="13"/>
      <c r="I42" s="13"/>
      <c r="J42" s="13"/>
      <c r="K42" s="14"/>
      <c r="L42" s="158" t="s">
        <v>59</v>
      </c>
      <c r="M42" s="159"/>
      <c r="N42" s="160"/>
      <c r="O42" s="137" t="s">
        <v>8</v>
      </c>
      <c r="P42" s="15"/>
      <c r="Q42" s="16"/>
      <c r="R42" s="15"/>
      <c r="S42" s="15"/>
      <c r="T42" s="16"/>
      <c r="U42" s="15"/>
      <c r="V42" s="15"/>
      <c r="W42" s="16"/>
      <c r="X42" s="15"/>
      <c r="Y42" s="15"/>
      <c r="Z42" s="16"/>
      <c r="AA42" s="15"/>
      <c r="AB42" s="140"/>
      <c r="AC42" s="140"/>
    </row>
    <row r="43" spans="1:29" ht="27.5" hidden="1" thickTop="1" thickBot="1" x14ac:dyDescent="0.4">
      <c r="A43" s="17" t="s">
        <v>54</v>
      </c>
      <c r="B43" s="113">
        <v>0.65</v>
      </c>
      <c r="C43" s="113">
        <v>0.71</v>
      </c>
      <c r="D43" s="114">
        <v>0.66</v>
      </c>
      <c r="E43" s="115">
        <f>AVERAGE(B43:D43)*1.03</f>
        <v>0.69353333333333333</v>
      </c>
      <c r="F43" s="115">
        <f t="shared" si="69"/>
        <v>0.70847977777777782</v>
      </c>
      <c r="G43" s="115">
        <f>AVERAGE(D43:F43)*1.03</f>
        <v>0.70795783481481489</v>
      </c>
      <c r="H43" s="115">
        <f t="shared" si="68"/>
        <v>0.7244233581012347</v>
      </c>
      <c r="I43" s="115">
        <f t="shared" si="68"/>
        <v>0.73502893327154739</v>
      </c>
      <c r="J43" s="115">
        <f t="shared" si="69"/>
        <v>0.74414414332440837</v>
      </c>
      <c r="K43" s="115">
        <f t="shared" si="69"/>
        <v>0.75656810924603546</v>
      </c>
      <c r="L43" s="116">
        <f>M43*0.9</f>
        <v>0.63716205133333337</v>
      </c>
      <c r="M43" s="117">
        <f>G43</f>
        <v>0.70795783481481489</v>
      </c>
      <c r="N43" s="118">
        <f>M43*1.1</f>
        <v>0.77875361829629641</v>
      </c>
      <c r="O43" s="119"/>
      <c r="P43" s="120">
        <f>Q43*0.9</f>
        <v>0.65198102229111121</v>
      </c>
      <c r="Q43" s="117">
        <f>H43</f>
        <v>0.7244233581012347</v>
      </c>
      <c r="R43" s="118">
        <f>Q43*1.1</f>
        <v>0.7968656939113582</v>
      </c>
      <c r="S43" s="120">
        <f>T43*0.9</f>
        <v>0.66152603994439263</v>
      </c>
      <c r="T43" s="117">
        <f>I43</f>
        <v>0.73502893327154739</v>
      </c>
      <c r="U43" s="118">
        <f>T43*1.1</f>
        <v>0.80853182659870215</v>
      </c>
      <c r="V43" s="120">
        <f>W43*0.9</f>
        <v>0.66972972899196759</v>
      </c>
      <c r="W43" s="117">
        <f>J43</f>
        <v>0.74414414332440837</v>
      </c>
      <c r="X43" s="118">
        <f>W43*1.1</f>
        <v>0.81855855765684926</v>
      </c>
      <c r="Y43" s="116">
        <f>Z43*0.9</f>
        <v>0.68091129832143193</v>
      </c>
      <c r="Z43" s="117">
        <f>K43</f>
        <v>0.75656810924603546</v>
      </c>
      <c r="AA43" s="121">
        <f>Z43*1.1</f>
        <v>0.83222492017063909</v>
      </c>
      <c r="AB43" s="140" t="s">
        <v>51</v>
      </c>
      <c r="AC43" s="140" t="s">
        <v>52</v>
      </c>
    </row>
    <row r="44" spans="1:29" ht="15.5" thickTop="1" thickBot="1" x14ac:dyDescent="0.4">
      <c r="A44" s="17"/>
      <c r="B44" s="113"/>
      <c r="C44" s="113"/>
      <c r="D44" s="114"/>
      <c r="E44" s="115"/>
      <c r="F44" s="115"/>
      <c r="G44" s="115"/>
      <c r="H44" s="115"/>
      <c r="I44" s="115"/>
      <c r="J44" s="115"/>
      <c r="K44" s="123"/>
      <c r="L44" s="186" t="s">
        <v>69</v>
      </c>
      <c r="M44" s="187"/>
      <c r="N44" s="187"/>
      <c r="O44" s="188"/>
      <c r="P44" s="120"/>
      <c r="Q44" s="117"/>
      <c r="R44" s="118"/>
      <c r="S44" s="120"/>
      <c r="T44" s="117"/>
      <c r="U44" s="118"/>
      <c r="V44" s="120"/>
      <c r="W44" s="117"/>
      <c r="X44" s="118"/>
      <c r="Y44" s="116"/>
      <c r="Z44" s="117"/>
      <c r="AA44" s="121"/>
      <c r="AB44" s="141"/>
      <c r="AC44" s="141"/>
    </row>
    <row r="45" spans="1:29" ht="27.5" thickTop="1" thickBot="1" x14ac:dyDescent="0.4">
      <c r="A45" s="17" t="s">
        <v>54</v>
      </c>
      <c r="B45" s="113">
        <v>0.65</v>
      </c>
      <c r="C45" s="113">
        <v>0.71</v>
      </c>
      <c r="D45" s="114">
        <v>0.64</v>
      </c>
      <c r="E45" s="122">
        <f>AVERAGE(B45:D45)*1.03</f>
        <v>0.68666666666666665</v>
      </c>
      <c r="F45" s="122">
        <f t="shared" si="69"/>
        <v>0.69925555555555552</v>
      </c>
      <c r="G45" s="122">
        <f>AVERAGE(D45:F45)*1.03</f>
        <v>0.69556662962962967</v>
      </c>
      <c r="H45" s="115">
        <f t="shared" si="68"/>
        <v>0.71464450580246919</v>
      </c>
      <c r="I45" s="115">
        <f t="shared" si="68"/>
        <v>0.7242502305724281</v>
      </c>
      <c r="J45" s="115">
        <f t="shared" si="69"/>
        <v>0.73283173566155424</v>
      </c>
      <c r="K45" s="123">
        <f t="shared" si="69"/>
        <v>0.74562608873251512</v>
      </c>
      <c r="L45" s="116">
        <f>E45*0.9</f>
        <v>0.61799999999999999</v>
      </c>
      <c r="M45" s="117">
        <f>E45</f>
        <v>0.68666666666666665</v>
      </c>
      <c r="N45" s="149">
        <f>M45*1.1</f>
        <v>0.75533333333333341</v>
      </c>
      <c r="O45" s="124">
        <v>0.7</v>
      </c>
      <c r="P45" s="120">
        <f>F45*0.9</f>
        <v>0.62932999999999995</v>
      </c>
      <c r="Q45" s="117">
        <f>F45</f>
        <v>0.69925555555555552</v>
      </c>
      <c r="R45" s="118">
        <f t="shared" ref="R45:R46" si="93">Q45*1.1</f>
        <v>0.76918111111111109</v>
      </c>
      <c r="S45" s="120">
        <f t="shared" ref="S45:S46" si="94">T45*0.9</f>
        <v>0.62600996666666675</v>
      </c>
      <c r="T45" s="117">
        <f>G45</f>
        <v>0.69556662962962967</v>
      </c>
      <c r="U45" s="118">
        <f t="shared" ref="U45:U46" si="95">T45*1.1</f>
        <v>0.76512329259259271</v>
      </c>
      <c r="V45" s="120">
        <f t="shared" ref="V45:V46" si="96">W45*0.9</f>
        <v>0.64318005522222232</v>
      </c>
      <c r="W45" s="117">
        <f>H45</f>
        <v>0.71464450580246919</v>
      </c>
      <c r="X45" s="118">
        <f t="shared" ref="X45:X46" si="97">W45*1.1</f>
        <v>0.78610895638271616</v>
      </c>
      <c r="Y45" s="116">
        <f t="shared" ref="Y45:Y46" si="98">Z45*0.9</f>
        <v>0.65182520751518536</v>
      </c>
      <c r="Z45" s="117">
        <f>I45</f>
        <v>0.7242502305724281</v>
      </c>
      <c r="AA45" s="121">
        <f t="shared" ref="AA45:AA46" si="99">Z45*1.1</f>
        <v>0.79667525362967095</v>
      </c>
      <c r="AB45" s="141"/>
      <c r="AC45" s="141"/>
    </row>
    <row r="46" spans="1:29" ht="27.5" hidden="1" thickTop="1" thickBot="1" x14ac:dyDescent="0.4">
      <c r="A46" s="17" t="s">
        <v>54</v>
      </c>
      <c r="B46" s="126">
        <v>0.65</v>
      </c>
      <c r="C46" s="126">
        <v>0.71</v>
      </c>
      <c r="D46" s="127">
        <v>0.64</v>
      </c>
      <c r="E46" s="127">
        <v>0.7</v>
      </c>
      <c r="F46" s="115">
        <f t="shared" si="69"/>
        <v>0.7038333333333332</v>
      </c>
      <c r="G46" s="115">
        <f>AVERAGE(D46:F46)*1.03</f>
        <v>0.7017161111111111</v>
      </c>
      <c r="H46" s="115">
        <f t="shared" si="68"/>
        <v>0.72290530925925922</v>
      </c>
      <c r="I46" s="115">
        <f t="shared" si="68"/>
        <v>0.73076946543827148</v>
      </c>
      <c r="J46" s="115">
        <f t="shared" si="69"/>
        <v>0.74001753746096699</v>
      </c>
      <c r="K46" s="115">
        <f t="shared" si="69"/>
        <v>0.75316769384108428</v>
      </c>
      <c r="L46" s="128"/>
      <c r="M46" s="129"/>
      <c r="N46" s="126"/>
      <c r="O46" s="130"/>
      <c r="P46" s="120">
        <f t="shared" ref="P46" si="100">Q46*0.9</f>
        <v>0.65061477833333337</v>
      </c>
      <c r="Q46" s="117">
        <f>H46</f>
        <v>0.72290530925925922</v>
      </c>
      <c r="R46" s="118">
        <f t="shared" si="93"/>
        <v>0.79519584018518519</v>
      </c>
      <c r="S46" s="120">
        <f t="shared" si="94"/>
        <v>0.65769251889444436</v>
      </c>
      <c r="T46" s="117">
        <f>I46</f>
        <v>0.73076946543827148</v>
      </c>
      <c r="U46" s="118">
        <f t="shared" si="95"/>
        <v>0.80384641198209872</v>
      </c>
      <c r="V46" s="120">
        <f t="shared" si="96"/>
        <v>0.66601578371487036</v>
      </c>
      <c r="W46" s="117">
        <f>J46</f>
        <v>0.74001753746096699</v>
      </c>
      <c r="X46" s="118">
        <f t="shared" si="97"/>
        <v>0.81401929120706373</v>
      </c>
      <c r="Y46" s="116">
        <f t="shared" si="98"/>
        <v>0.67785092445697592</v>
      </c>
      <c r="Z46" s="117">
        <f>K46</f>
        <v>0.75316769384108428</v>
      </c>
      <c r="AA46" s="121">
        <f t="shared" si="99"/>
        <v>0.82848446322519276</v>
      </c>
      <c r="AB46" s="125"/>
      <c r="AC46" s="125"/>
    </row>
    <row r="47" spans="1:29" ht="15" thickTop="1" x14ac:dyDescent="0.35"/>
    <row r="48" spans="1:29" x14ac:dyDescent="0.35">
      <c r="A48" s="132" t="s">
        <v>55</v>
      </c>
      <c r="L48" s="134"/>
    </row>
    <row r="49" spans="1:13" x14ac:dyDescent="0.35">
      <c r="A49" s="132" t="s">
        <v>56</v>
      </c>
    </row>
    <row r="50" spans="1:13" x14ac:dyDescent="0.35">
      <c r="A50" s="132" t="s">
        <v>57</v>
      </c>
    </row>
    <row r="51" spans="1:13" x14ac:dyDescent="0.35">
      <c r="A51" s="132"/>
    </row>
    <row r="52" spans="1:13" ht="54" customHeight="1" x14ac:dyDescent="0.35">
      <c r="A52" s="179" t="s">
        <v>61</v>
      </c>
      <c r="B52" s="179"/>
      <c r="C52" s="179"/>
      <c r="D52" s="179"/>
      <c r="E52" s="179"/>
      <c r="F52" s="179"/>
      <c r="G52" s="179"/>
      <c r="H52" s="179"/>
      <c r="I52" s="179"/>
      <c r="J52" s="179"/>
      <c r="K52" s="179"/>
      <c r="L52" s="179"/>
      <c r="M52" s="179"/>
    </row>
    <row r="53" spans="1:13" ht="44.25" customHeight="1" x14ac:dyDescent="0.35">
      <c r="A53" s="179" t="s">
        <v>60</v>
      </c>
      <c r="B53" s="179"/>
      <c r="C53" s="179"/>
      <c r="D53" s="179"/>
      <c r="E53" s="179"/>
      <c r="F53" s="179"/>
      <c r="G53" s="179"/>
      <c r="H53" s="179"/>
      <c r="I53" s="179"/>
      <c r="J53" s="179"/>
      <c r="K53" s="179"/>
      <c r="L53" s="179"/>
      <c r="M53" s="179"/>
    </row>
    <row r="54" spans="1:13" ht="51.75" customHeight="1" x14ac:dyDescent="0.35"/>
  </sheetData>
  <autoFilter ref="A2:AC66" xr:uid="{00000000-0009-0000-0000-000001000000}"/>
  <mergeCells count="24">
    <mergeCell ref="A53:M53"/>
    <mergeCell ref="A52:M52"/>
    <mergeCell ref="L27:N27"/>
    <mergeCell ref="L35:N35"/>
    <mergeCell ref="L42:N42"/>
    <mergeCell ref="A28:F28"/>
    <mergeCell ref="L28:O28"/>
    <mergeCell ref="L32:O32"/>
    <mergeCell ref="L44:O44"/>
    <mergeCell ref="L3:N3"/>
    <mergeCell ref="L15:N15"/>
    <mergeCell ref="L22:N22"/>
    <mergeCell ref="Y1:AA1"/>
    <mergeCell ref="B1:K1"/>
    <mergeCell ref="L1:N1"/>
    <mergeCell ref="P1:R1"/>
    <mergeCell ref="S1:U1"/>
    <mergeCell ref="V1:X1"/>
    <mergeCell ref="A21:F21"/>
    <mergeCell ref="A13:F13"/>
    <mergeCell ref="A8:F8"/>
    <mergeCell ref="L8:O8"/>
    <mergeCell ref="L13:O13"/>
    <mergeCell ref="L21:O21"/>
  </mergeCells>
  <conditionalFormatting sqref="AB36:AB38">
    <cfRule type="iconSet" priority="1">
      <iconSet iconSet="5Arrows">
        <cfvo type="percent" val="0"/>
        <cfvo type="percent" val="20"/>
        <cfvo type="percent" val="40"/>
        <cfvo type="percent" val="60"/>
        <cfvo type="percent" val="80"/>
      </iconSet>
    </cfRule>
  </conditionalFormatting>
  <conditionalFormatting sqref="AB39:AB42 AB35 AB12:AB15 AB22">
    <cfRule type="iconSet" priority="2">
      <iconSet iconSet="5Arrows">
        <cfvo type="percent" val="0"/>
        <cfvo type="percent" val="20"/>
        <cfvo type="percent" val="40"/>
        <cfvo type="percent" val="60"/>
        <cfvo type="percent" val="80"/>
      </iconSet>
    </cfRule>
  </conditionalFormatting>
  <conditionalFormatting sqref="AB43:AB46">
    <cfRule type="iconSet" priority="3">
      <iconSet iconSet="5Arrows">
        <cfvo type="percent" val="0"/>
        <cfvo type="percent" val="20"/>
        <cfvo type="percent" val="40"/>
        <cfvo type="percent" val="60"/>
        <cfvo type="percent" val="80"/>
      </iconSet>
    </cfRule>
  </conditionalFormatting>
  <conditionalFormatting sqref="AB4:AB6">
    <cfRule type="iconSet" priority="4">
      <iconSet iconSet="5Arrows">
        <cfvo type="percent" val="0"/>
        <cfvo type="percent" val="20"/>
        <cfvo type="percent" val="40"/>
        <cfvo type="percent" val="60"/>
        <cfvo type="percent" val="80"/>
      </iconSet>
    </cfRule>
  </conditionalFormatting>
  <conditionalFormatting sqref="AB16:AB21">
    <cfRule type="iconSet" priority="5">
      <iconSet iconSet="5Arrows">
        <cfvo type="percent" val="0"/>
        <cfvo type="percent" val="20"/>
        <cfvo type="percent" val="40"/>
        <cfvo type="percent" val="60"/>
        <cfvo type="percent" val="80"/>
      </iconSet>
    </cfRule>
  </conditionalFormatting>
  <conditionalFormatting sqref="AB23:AB25">
    <cfRule type="iconSet" priority="6">
      <iconSet iconSet="5Arrows">
        <cfvo type="percent" val="0"/>
        <cfvo type="percent" val="20"/>
        <cfvo type="percent" val="40"/>
        <cfvo type="percent" val="60"/>
        <cfvo type="percent" val="80"/>
      </iconSet>
    </cfRule>
  </conditionalFormatting>
  <conditionalFormatting sqref="AB26:AB30">
    <cfRule type="iconSet" priority="7">
      <iconSet iconSet="5Arrows">
        <cfvo type="percent" val="0"/>
        <cfvo type="percent" val="20"/>
        <cfvo type="percent" val="40"/>
        <cfvo type="percent" val="60"/>
        <cfvo type="percent" val="80"/>
      </iconSet>
    </cfRule>
  </conditionalFormatting>
  <conditionalFormatting sqref="AB31:AB34">
    <cfRule type="iconSet" priority="8">
      <iconSet iconSet="5Arrows">
        <cfvo type="percent" val="0"/>
        <cfvo type="percent" val="20"/>
        <cfvo type="percent" val="40"/>
        <cfvo type="percent" val="60"/>
        <cfvo type="percent" val="80"/>
      </iconSet>
    </cfRule>
  </conditionalFormatting>
  <conditionalFormatting sqref="AB7:AB11">
    <cfRule type="iconSet" priority="9">
      <iconSet iconSet="5Arrows">
        <cfvo type="percent" val="0"/>
        <cfvo type="percent" val="20"/>
        <cfvo type="percent" val="40"/>
        <cfvo type="percent" val="60"/>
        <cfvo type="percent" val="80"/>
      </iconSet>
    </cfRule>
  </conditionalFormatting>
  <pageMargins left="0.25" right="0.25" top="0.75" bottom="0.75" header="0.3" footer="0.3"/>
  <pageSetup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IE Framework</vt:lpstr>
      <vt:lpstr>Strategic Goals (04.16.21)</vt:lpstr>
    </vt:vector>
  </TitlesOfParts>
  <Company>Hartnell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Trengove</dc:creator>
  <cp:lastModifiedBy>Brian</cp:lastModifiedBy>
  <dcterms:created xsi:type="dcterms:W3CDTF">2021-03-29T23:55:43Z</dcterms:created>
  <dcterms:modified xsi:type="dcterms:W3CDTF">2021-04-27T23:12:23Z</dcterms:modified>
</cp:coreProperties>
</file>